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40" yWindow="60" windowWidth="13650" windowHeight="12225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<sst xmlns="http://schemas.openxmlformats.org/spreadsheetml/2006/main" count="1062" uniqueCount="880">
  <si>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</si>
  <si>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</si>
  <si>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</si>
  <si>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</si>
  <si>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</si>
  <si>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</si>
  <si>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</si>
  <si>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</si>
  <si>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</si>
  <si>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</si>
  <si>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</si>
  <si>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</si>
  <si>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</si>
  <si>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</si>
  <si>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</si>
  <si>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</si>
  <si>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</si>
  <si>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</si>
  <si>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</si>
  <si>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</si>
  <si>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</si>
  <si>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</si>
  <si>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</si>
  <si>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</si>
  <si>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</si>
  <si>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</si>
  <si>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</si>
  <si>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</si>
  <si>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</si>
  <si>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</si>
  <si>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</si>
  <si>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</si>
  <si>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</si>
  <si>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</si>
  <si>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</si>
  <si>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</si>
  <si>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</si>
  <si>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</si>
  <si>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</si>
  <si>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</si>
  <si>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</si>
  <si>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</si>
  <si>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</si>
  <si>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</si>
  <si>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</si>
  <si>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</si>
  <si>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</si>
  <si>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</si>
  <si>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</si>
  <si>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</si>
  <si>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</si>
  <si>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</si>
  <si>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</si>
  <si>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</si>
  <si>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</si>
  <si>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</si>
  <si>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</si>
  <si>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</si>
  <si>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</si>
  <si>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</si>
  <si>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</si>
  <si>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</si>
  <si>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</si>
  <si>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</si>
  <si>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</si>
  <si>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</si>
  <si>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</si>
  <si>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</si>
  <si>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</si>
  <si>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</si>
  <si>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</si>
  <si>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</si>
  <si>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</si>
  <si>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</si>
  <si>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</si>
  <si>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</si>
  <si>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</si>
  <si>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</si>
  <si>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</si>
  <si>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</si>
  <si>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</si>
  <si>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</si>
  <si>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</si>
  <si>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</si>
  <si>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</si>
  <si>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</si>
  <si>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</si>
  <si>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</si>
  <si>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</si>
  <si>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</si>
  <si>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</si>
  <si>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</si>
  <si>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</si>
  <si>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</si>
  <si>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</si>
  <si>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</si>
  <si>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</si>
  <si>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</si>
  <si>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</si>
  <si>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</si>
  <si>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</si>
  <si>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</si>
  <si>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</si>
  <si>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</si>
  <si>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</si>
  <si>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</si>
  <si>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</si>
  <si>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</si>
  <si>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</si>
  <si>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</si>
  <si>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</si>
  <si>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</si>
  <si>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</si>
  <si>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</si>
  <si>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</si>
  <si>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</si>
  <si>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</si>
  <si>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</si>
  <si>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</si>
  <si>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</si>
  <si>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</si>
  <si>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</si>
  <si>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</si>
  <si>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</si>
  <si>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</si>
  <si>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</si>
  <si>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</si>
  <si>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</si>
  <si>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</si>
  <si>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</si>
  <si>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</si>
  <si>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</si>
  <si>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</si>
  <si>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</si>
  <si>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</si>
  <si>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</si>
  <si>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</si>
  <si>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</si>
  <si>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</si>
  <si>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</si>
  <si>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</si>
  <si>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</si>
  <si>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</si>
  <si>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</si>
  <si>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</si>
  <si>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</si>
  <si>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</si>
  <si>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</si>
  <si>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</si>
  <si>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</si>
  <si>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</si>
  <si>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</si>
  <si>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</si>
  <si>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</si>
  <si>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</si>
  <si>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</si>
  <si>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</si>
  <si>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</si>
  <si>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</si>
  <si>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</si>
  <si>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</si>
  <si>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</si>
  <si>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</si>
  <si>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</si>
  <si>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</si>
  <si>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</si>
  <si>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</si>
  <si>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</si>
  <si>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</si>
  <si>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</si>
  <si>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</si>
  <si>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</si>
  <si>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</si>
  <si>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</si>
  <si>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</si>
  <si>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</si>
  <si>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</si>
  <si>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</si>
  <si>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</si>
  <si>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</si>
  <si>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</si>
  <si>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</si>
  <si>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</si>
  <si>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</si>
  <si>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</si>
  <si>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</si>
  <si>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</si>
  <si>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</si>
  <si>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</si>
  <si>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</si>
  <si>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</si>
  <si>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</si>
  <si>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</si>
  <si>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</si>
  <si>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</si>
  <si>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</si>
  <si>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</si>
  <si>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</si>
  <si>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</si>
  <si>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</si>
  <si>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</si>
  <si>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</si>
  <si>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</si>
  <si>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</si>
  <si>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</si>
  <si>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</si>
  <si>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</si>
  <si>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</si>
  <si>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</si>
  <si>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</si>
  <si>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</si>
  <si>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</si>
  <si>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</si>
  <si>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</si>
  <si>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</si>
  <si>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</si>
  <si>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</si>
  <si>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</si>
  <si>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</si>
  <si>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</si>
  <si>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</si>
  <si>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</si>
  <si>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</si>
  <si>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</si>
  <si>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</si>
  <si>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</si>
  <si>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</si>
  <si>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</si>
  <si>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</si>
  <si>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</si>
  <si>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</si>
  <si>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</si>
  <si>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</si>
  <si>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</si>
  <si>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</si>
  <si>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</si>
  <si>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</si>
  <si>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</si>
  <si>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</si>
  <si>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</si>
  <si>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</si>
  <si>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</si>
  <si>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</si>
  <si>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</si>
  <si>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</si>
  <si>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</si>
  <si>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</si>
  <si>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</si>
  <si>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</si>
  <si>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</si>
  <si>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</si>
  <si>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</si>
  <si>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</si>
  <si>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</si>
  <si>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</si>
  <si>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</si>
  <si>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</si>
  <si>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</si>
  <si>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</si>
  <si>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</si>
  <si>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</si>
  <si>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</si>
  <si>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</si>
  <si>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</si>
  <si>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</si>
  <si>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</si>
  <si>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</si>
  <si>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</si>
  <si>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</si>
  <si>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</si>
  <si>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</si>
  <si>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</si>
  <si>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</si>
  <si>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</si>
  <si>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</si>
  <si>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</si>
  <si>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</si>
  <si>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</si>
  <si>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</si>
  <si>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</si>
  <si>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</si>
  <si>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</si>
  <si>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</si>
  <si>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</si>
  <si>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</si>
  <si>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</si>
  <si>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</si>
  <si>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</si>
  <si>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</si>
  <si>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</si>
  <si>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</si>
  <si>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</si>
  <si>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</si>
  <si>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</si>
  <si>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</si>
  <si>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</si>
  <si>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</si>
  <si>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</si>
  <si>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</si>
  <si>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</si>
  <si>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</si>
  <si>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</si>
  <si>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</si>
  <si>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</si>
  <si>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</si>
  <si>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</si>
  <si>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</si>
  <si>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</si>
  <si>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</si>
  <si>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</si>
  <si>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</si>
  <si>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</si>
  <si>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</si>
  <si>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</si>
  <si>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</si>
  <si>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</si>
  <si>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</si>
  <si>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</si>
  <si>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</si>
  <si>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</si>
  <si>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</si>
  <si>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</si>
  <si>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</si>
  <si>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</si>
  <si>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</si>
  <si>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</si>
  <si>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</si>
  <si>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</si>
  <si>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</si>
  <si>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</si>
  <si>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</si>
  <si>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</si>
  <si>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</si>
  <si>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</si>
  <si>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</si>
  <si>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</si>
  <si>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</si>
  <si>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</si>
  <si>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</si>
  <si>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</si>
  <si>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</si>
  <si>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</si>
  <si>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</si>
  <si>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</si>
  <si>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</si>
  <si>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</si>
  <si>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</si>
  <si>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</si>
  <si>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</si>
  <si>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</si>
  <si>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</si>
  <si>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</si>
  <si>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</si>
  <si>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</si>
  <si>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</si>
  <si>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</si>
  <si>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</si>
  <si>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</si>
  <si>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</si>
  <si>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</si>
  <si>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</si>
  <si>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</si>
  <si>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</si>
  <si>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</si>
  <si>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</si>
  <si>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</si>
  <si>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</si>
  <si>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</si>
  <si>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</si>
  <si>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</si>
  <si>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</si>
  <si>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</si>
  <si>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</si>
  <si>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</si>
  <si>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</si>
  <si>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</si>
  <si>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</si>
  <si>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</si>
  <si>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</si>
  <si>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</si>
  <si>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</si>
  <si>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</si>
  <si>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</si>
  <si>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</si>
  <si>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</si>
  <si>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</si>
  <si>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</si>
  <si>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</si>
  <si>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</si>
  <si>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</si>
  <si>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</si>
  <si>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</si>
  <si>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</si>
  <si>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</si>
  <si>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</si>
  <si>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</si>
  <si>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</si>
  <si>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</si>
  <si>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</si>
  <si>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</si>
  <si>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</si>
  <si>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</si>
  <si>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</si>
  <si>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</si>
  <si>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</si>
  <si>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</si>
  <si>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</si>
  <si>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</si>
  <si>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</si>
  <si>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</si>
  <si>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</si>
  <si>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</si>
  <si>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</si>
  <si>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</si>
  <si>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</si>
  <si>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</si>
  <si>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</si>
  <si>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</si>
  <si>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</si>
  <si>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</si>
  <si>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</si>
  <si>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</si>
  <si>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</si>
  <si>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</si>
  <si>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</si>
  <si>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</si>
  <si>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</si>
  <si>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</si>
  <si>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</si>
  <si>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</si>
  <si>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</si>
  <si>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</si>
  <si>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</si>
  <si>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</si>
  <si>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</si>
  <si>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</si>
  <si>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</si>
  <si>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</si>
  <si>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</si>
  <si>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</si>
  <si>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</si>
  <si>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</si>
  <si>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</si>
  <si>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</si>
  <si>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</si>
  <si>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</si>
  <si>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</si>
  <si>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</si>
  <si>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</si>
  <si>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</si>
  <si>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</si>
  <si>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</si>
  <si>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</si>
  <si>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</si>
  <si>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</si>
  <si>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</si>
  <si>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</si>
  <si>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</si>
  <si>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</si>
  <si>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</si>
  <si>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</si>
  <si>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</si>
  <si>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</si>
  <si>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</si>
  <si>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</si>
  <si>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</si>
  <si>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</si>
  <si>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</si>
  <si>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</si>
  <si>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</si>
  <si>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</si>
  <si>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</si>
  <si>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</si>
  <si>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</si>
  <si>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</si>
  <si>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</si>
  <si>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</si>
  <si>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</si>
  <si>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</si>
  <si>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</si>
  <si>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</si>
  <si>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</si>
  <si>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</si>
  <si>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</si>
  <si>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</si>
  <si>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</si>
  <si>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</si>
  <si>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</si>
  <si>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</si>
  <si>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</si>
  <si>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</si>
  <si>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</si>
  <si>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</si>
  <si>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</si>
  <si>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</si>
  <si>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</si>
  <si>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</si>
  <si>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</si>
  <si>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</si>
  <si>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</si>
  <si>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</si>
  <si>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</si>
  <si>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</si>
  <si>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</si>
  <si>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</si>
  <si>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</si>
  <si>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</si>
  <si>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</si>
  <si>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</si>
  <si>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</si>
  <si>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</si>
  <si>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</si>
  <si>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</si>
  <si>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</si>
  <si>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</si>
  <si>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</si>
  <si>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</si>
  <si>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</si>
  <si>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</si>
  <si>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</si>
  <si>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</si>
  <si>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</si>
  <si>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</si>
  <si>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</si>
  <si>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</si>
  <si>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</si>
  <si>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</si>
  <si>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</si>
  <si>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</si>
  <si>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</si>
  <si>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</si>
  <si>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</si>
  <si>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</si>
  <si>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</si>
  <si>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</si>
  <si>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</si>
  <si>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</si>
  <si>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</si>
  <si>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</si>
  <si>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</si>
  <si>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</si>
  <si>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</si>
  <si>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</si>
  <si>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</si>
  <si>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</si>
  <si>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</si>
  <si>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</si>
  <si>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</si>
  <si>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</si>
  <si>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</si>
  <si>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</si>
  <si>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</si>
  <si>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</si>
  <si>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</si>
  <si>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</si>
  <si>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</si>
  <si>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</si>
  <si>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</si>
  <si>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</si>
  <si>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</si>
  <si>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</si>
  <si>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</si>
  <si>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</si>
  <si>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</si>
  <si>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</si>
  <si>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</si>
  <si>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</si>
  <si>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</si>
  <si>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</si>
  <si>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</si>
  <si>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</si>
  <si>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</si>
  <si>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</si>
  <si>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</si>
  <si>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</si>
  <si>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</si>
  <si>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</si>
  <si>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</si>
  <si>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</si>
  <si>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</si>
  <si>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</si>
  <si>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</si>
  <si>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</si>
  <si>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</si>
  <si>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</si>
  <si>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</si>
  <si>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</si>
  <si>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</si>
  <si>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</si>
  <si>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</si>
  <si>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</si>
  <si>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</si>
  <si>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</si>
  <si>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</si>
  <si>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</si>
  <si>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</si>
  <si>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</si>
  <si>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</si>
  <si>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</si>
  <si>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</si>
  <si>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</si>
  <si>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</si>
  <si>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</si>
  <si>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</si>
  <si>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</si>
  <si>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</si>
  <si>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</si>
  <si>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</si>
  <si>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</si>
  <si>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</si>
  <si>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</si>
  <si>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</si>
  <si>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</si>
  <si>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</si>
  <si>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</si>
  <si>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</si>
  <si>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</si>
  <si>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</si>
  <si>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</si>
  <si>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</si>
  <si>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</si>
  <si>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</si>
  <si>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</si>
  <si>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</si>
  <si>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</si>
  <si>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</si>
  <si>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</si>
  <si>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</si>
  <si>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</si>
  <si>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</si>
  <si>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</si>
  <si>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</si>
  <si>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</si>
  <si>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</si>
  <si>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</si>
  <si>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</si>
  <si>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</si>
  <si>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</si>
  <si>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</si>
  <si>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</si>
  <si>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</si>
  <si>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</si>
  <si>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</si>
  <si>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</si>
  <si>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</si>
  <si>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</si>
  <si>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</si>
  <si>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</si>
  <si>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</si>
  <si>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</si>
  <si>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</si>
  <si>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</si>
  <si>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</si>
  <si>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</si>
  <si>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</si>
  <si>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</si>
  <si>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</si>
  <si>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</si>
  <si>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</si>
  <si>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</si>
  <si>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</si>
  <si>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</si>
  <si>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</si>
  <si>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</si>
  <si>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</si>
  <si>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</si>
  <si>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</si>
  <si>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</si>
  <si>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</si>
  <si>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</si>
  <si>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</si>
  <si>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</si>
  <si>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</si>
  <si>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</si>
  <si>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</si>
  <si>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</si>
  <si>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</si>
  <si>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</si>
  <si>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</si>
  <si>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</si>
  <si>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</si>
  <si>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</si>
  <si>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</si>
  <si>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</si>
  <si>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</si>
  <si>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</si>
  <si>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</si>
  <si>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</si>
  <si>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</si>
  <si>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</si>
  <si>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</si>
  <si>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</si>
  <si>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</si>
  <si>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</si>
  <si>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</si>
  <si>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</si>
  <si>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</si>
  <si>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</si>
  <si>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</si>
  <si>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</si>
  <si>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</si>
  <si>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</si>
  <si>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</si>
  <si>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</si>
  <si>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</si>
  <si>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</si>
  <si>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</si>
  <si>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</si>
  <si>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</si>
  <si>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</si>
  <si>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</si>
  <si>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</si>
  <si>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</si>
  <si>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</si>
  <si>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</si>
  <si>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</si>
  <si>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</si>
  <si>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</si>
  <si>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</si>
  <si>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</si>
  <si>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</si>
  <si>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</si>
  <si>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</si>
  <si>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</si>
  <si>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</si>
  <si>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</si>
  <si>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</si>
  <si>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</si>
  <si>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</si>
  <si>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</si>
  <si>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</si>
  <si>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</si>
  <si>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</si>
  <si>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</si>
  <si>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</si>
  <si>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</si>
  <si>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</si>
  <si>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</si>
  <si>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</si>
  <si>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</si>
  <si>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</si>
  <si>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</si>
  <si>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</si>
  <si>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</si>
  <si>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</si>
  <si>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</si>
  <si>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</si>
  <si>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</si>
  <si>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</si>
  <si>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</si>
  <si>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</si>
  <si>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</si>
  <si>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</si>
  <si>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</si>
  <si>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</si>
  <si>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</si>
  <si>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</si>
  <si>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</si>
  <si>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</si>
  <si>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</si>
  <si>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</si>
  <si>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</si>
  <si>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</si>
  <si>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</si>
  <si>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</si>
  <si>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</si>
  <si>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</si>
  <si>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</si>
  <si>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</si>
  <si>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</si>
  <si>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</si>
  <si>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</si>
  <si>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</si>
  <si>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</si>
  <si>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</si>
  <si>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</si>
  <si>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</si>
  <si>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</si>
  <si>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</si>
  <si>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</si>
  <si>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</si>
  <si>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</si>
  <si>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</si>
  <si>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</si>
  <si>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</si>
  <si>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</si>
  <si>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</si>
  <si>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</si>
  <si>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</si>
  <si>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</si>
  <si>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</si>
  <si>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</si>
  <si>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</si>
  <si>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</si>
  <si>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</si>
  <si>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</si>
  <si>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</si>
  <si>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</si>
  <si>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</si>
  <si>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</si>
  <si>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</si>
  <si>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</si>
  <si>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</si>
  <si>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</si>
  <si>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</si>
  <si>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</si>
  <si>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</si>
  <si>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</si>
  <si>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</si>
  <si>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</si>
  <si>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</si>
  <si>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</si>
  <si>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</si>
  <si>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</si>
  <si>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</si>
  <si>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</si>
  <si>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</si>
  <si>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</si>
  <si>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</si>
  <si>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</si>
  <si>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</si>
  <si>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</si>
  <si>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</si>
  <si>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</si>
  <si>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</si>
  <si>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</si>
  <si>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</si>
  <si>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</si>
  <si>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</si>
  <si>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</si>
  <si>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</si>
  <si>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</si>
  <si>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</si>
  <si>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</si>
  <si>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</si>
  <si>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</si>
  <si>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</si>
  <si>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</si>
  <si>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</si>
  <si>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</si>
  <si>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</si>
  <si>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</si>
  <si>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</si>
  <si>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</si>
  <si>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</si>
  <si>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</si>
  <si>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</si>
  <si>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</si>
  <si>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</si>
  <si>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</si>
  <si>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</si>
  <si>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</si>
  <si>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</si>
  <si>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</si>
  <si>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</si>
  <si>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</si>
  <si>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</si>
  <si>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</si>
  <si>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</si>
  <si>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</si>
  <si>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</si>
  <si>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</si>
  <si>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</si>
  <si>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 пл=с С Инвест ЕООД</t>
  </si>
  <si>
    <t>1. Почивна станция с.Енина</t>
  </si>
  <si>
    <t>2. Фестомашинекс София</t>
  </si>
  <si>
    <t>3. ПД Темида Варна</t>
  </si>
  <si>
    <t>4. СПХ ТРАНС София</t>
  </si>
  <si>
    <t>5 Балкарс консорциум ООД София</t>
  </si>
  <si>
    <t>6 Прогрес АД Стара Загора</t>
  </si>
  <si>
    <t>"М+С ХИДРАВЛИК" АД гр.Казанлък</t>
  </si>
  <si>
    <t>"М+С ХИДРАВЛИК" АД гр.КАЗАНЛЪК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</si>
  <si>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</si>
  <si>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</si>
  <si>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 Lifam Hidravlika doo</t>
  </si>
  <si>
    <t>Дата на съставяне:29.01.2014</t>
  </si>
  <si>
    <t xml:space="preserve">Дата на съставяне: 29.01.2014 г.                                    </t>
  </si>
  <si>
    <t xml:space="preserve">Дата  на съставяне:29.01.2014 г.                                                                                                                                </t>
  </si>
  <si>
    <t xml:space="preserve">Дата на съставяне:29.01.2014 г.                      </t>
  </si>
  <si>
    <t>Дата на съставяне:29.01.2014 г.</t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</si>
</sst>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0.000"/>
    <numFmt numFmtId="195" formatCode="0.0000"/>
    <numFmt numFmtId="196" formatCode="0.00000"/>
    <numFmt numFmtId="197" formatCode="0.000000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4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4" fontId="5" fillId="0" borderId="10" xfId="60" applyNumberFormat="1" applyFont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zoomScalePageLayoutView="0" workbookViewId="0" topLeftCell="A65">
      <selection activeCell="C87" sqref="C87:C8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871</v>
      </c>
      <c r="F3" s="217" t="s">
        <v>2</v>
      </c>
      <c r="G3" s="172"/>
      <c r="H3" s="461">
        <v>123028180</v>
      </c>
    </row>
    <row r="4" spans="1:8" ht="15">
      <c r="A4" s="579" t="s">
        <v>3</v>
      </c>
      <c r="B4" s="585"/>
      <c r="C4" s="585"/>
      <c r="D4" s="585"/>
      <c r="E4" s="504" t="s">
        <v>872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5">
        <v>41639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1128</v>
      </c>
      <c r="D11" s="151">
        <v>1128</v>
      </c>
      <c r="E11" s="237" t="s">
        <v>22</v>
      </c>
      <c r="F11" s="242" t="s">
        <v>23</v>
      </c>
      <c r="G11" s="152">
        <v>13014</v>
      </c>
      <c r="H11" s="152">
        <v>13014</v>
      </c>
    </row>
    <row r="12" spans="1:8" ht="15">
      <c r="A12" s="235" t="s">
        <v>24</v>
      </c>
      <c r="B12" s="241" t="s">
        <v>25</v>
      </c>
      <c r="C12" s="151">
        <v>12027</v>
      </c>
      <c r="D12" s="151">
        <v>12064</v>
      </c>
      <c r="E12" s="237" t="s">
        <v>26</v>
      </c>
      <c r="F12" s="242" t="s">
        <v>27</v>
      </c>
      <c r="G12" s="153">
        <v>13014</v>
      </c>
      <c r="H12" s="153">
        <v>13014</v>
      </c>
    </row>
    <row r="13" spans="1:8" ht="15">
      <c r="A13" s="235" t="s">
        <v>28</v>
      </c>
      <c r="B13" s="241" t="s">
        <v>29</v>
      </c>
      <c r="C13" s="151">
        <v>11472</v>
      </c>
      <c r="D13" s="151">
        <v>11528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1964</v>
      </c>
      <c r="D14" s="151">
        <v>2001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521</v>
      </c>
      <c r="D15" s="151">
        <v>647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168</v>
      </c>
      <c r="D16" s="151">
        <v>171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1856</v>
      </c>
      <c r="D17" s="151">
        <v>1439</v>
      </c>
      <c r="E17" s="243" t="s">
        <v>46</v>
      </c>
      <c r="F17" s="245" t="s">
        <v>47</v>
      </c>
      <c r="G17" s="154">
        <f>G11+G14+G15+G16</f>
        <v>13014</v>
      </c>
      <c r="H17" s="154">
        <f>H11+H14+H15+H16</f>
        <v>13014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29136</v>
      </c>
      <c r="D19" s="155">
        <f>SUM(D11:D18)</f>
        <v>28978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11100</v>
      </c>
      <c r="H20" s="158">
        <v>11137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4049</v>
      </c>
      <c r="H21" s="156">
        <f>SUM(H22:H24)</f>
        <v>2913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1330</v>
      </c>
      <c r="H22" s="152">
        <v>1330</v>
      </c>
    </row>
    <row r="23" spans="1:13" ht="15">
      <c r="A23" s="235" t="s">
        <v>66</v>
      </c>
      <c r="B23" s="241" t="s">
        <v>67</v>
      </c>
      <c r="C23" s="151">
        <v>3</v>
      </c>
      <c r="D23" s="151">
        <v>5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44</v>
      </c>
      <c r="D24" s="151">
        <v>70</v>
      </c>
      <c r="E24" s="237" t="s">
        <v>72</v>
      </c>
      <c r="F24" s="242" t="s">
        <v>73</v>
      </c>
      <c r="G24" s="152">
        <v>2719</v>
      </c>
      <c r="H24" s="152">
        <v>1583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15149</v>
      </c>
      <c r="H25" s="154">
        <f>H19+H20+H21</f>
        <v>14050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37</v>
      </c>
      <c r="D26" s="151">
        <v>45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84</v>
      </c>
      <c r="D27" s="155">
        <f>SUM(D23:D26)</f>
        <v>120</v>
      </c>
      <c r="E27" s="253" t="s">
        <v>83</v>
      </c>
      <c r="F27" s="242" t="s">
        <v>84</v>
      </c>
      <c r="G27" s="154">
        <f>SUM(G28:G30)</f>
        <v>23476</v>
      </c>
      <c r="H27" s="154">
        <f>SUM(H28:H30)</f>
        <v>22139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23476</v>
      </c>
      <c r="H28" s="152">
        <v>22139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10611</v>
      </c>
      <c r="H31" s="152">
        <v>10894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34087</v>
      </c>
      <c r="H33" s="154">
        <f>H27+H31+H32</f>
        <v>33033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36</v>
      </c>
      <c r="D34" s="155">
        <f>SUM(D35:D38)</f>
        <v>36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25</v>
      </c>
      <c r="D35" s="151">
        <v>25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62250</v>
      </c>
      <c r="H36" s="154">
        <f>H25+H17+H33</f>
        <v>60097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11</v>
      </c>
      <c r="D38" s="151">
        <v>11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487</v>
      </c>
      <c r="H44" s="152">
        <v>813</v>
      </c>
    </row>
    <row r="45" spans="1:15" ht="15">
      <c r="A45" s="235" t="s">
        <v>136</v>
      </c>
      <c r="B45" s="249" t="s">
        <v>137</v>
      </c>
      <c r="C45" s="155">
        <f>C34+C39+C44</f>
        <v>36</v>
      </c>
      <c r="D45" s="155">
        <f>D34+D39+D44</f>
        <v>36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10</v>
      </c>
      <c r="H46" s="152">
        <v>16</v>
      </c>
    </row>
    <row r="47" spans="1:13" ht="15">
      <c r="A47" s="235" t="s">
        <v>143</v>
      </c>
      <c r="B47" s="241" t="s">
        <v>144</v>
      </c>
      <c r="C47" s="151">
        <v>3129</v>
      </c>
      <c r="D47" s="151">
        <v>3129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312</v>
      </c>
      <c r="H48" s="152">
        <v>326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809</v>
      </c>
      <c r="H49" s="154">
        <f>SUM(H43:H48)</f>
        <v>1155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3129</v>
      </c>
      <c r="D51" s="155">
        <f>SUM(D47:D50)</f>
        <v>3129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386</v>
      </c>
      <c r="H53" s="152">
        <v>424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>
        <v>634</v>
      </c>
      <c r="H54" s="152">
        <v>19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32385</v>
      </c>
      <c r="D55" s="155">
        <f>D19+D20+D21+D27+D32+D45+D51+D53+D54</f>
        <v>32263</v>
      </c>
      <c r="E55" s="237" t="s">
        <v>172</v>
      </c>
      <c r="F55" s="261" t="s">
        <v>173</v>
      </c>
      <c r="G55" s="154">
        <f>G49+G51+G52+G53+G54</f>
        <v>1829</v>
      </c>
      <c r="H55" s="154">
        <f>H49+H51+H52+H53+H54</f>
        <v>1598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7058</v>
      </c>
      <c r="D58" s="151">
        <v>6277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652</v>
      </c>
      <c r="D59" s="151">
        <v>310</v>
      </c>
      <c r="E59" s="251" t="s">
        <v>181</v>
      </c>
      <c r="F59" s="242" t="s">
        <v>182</v>
      </c>
      <c r="G59" s="152">
        <v>326</v>
      </c>
      <c r="H59" s="152">
        <v>693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2933</v>
      </c>
      <c r="D61" s="151">
        <v>3391</v>
      </c>
      <c r="E61" s="243" t="s">
        <v>189</v>
      </c>
      <c r="F61" s="272" t="s">
        <v>190</v>
      </c>
      <c r="G61" s="154">
        <f>SUM(G62:G68)</f>
        <v>9323</v>
      </c>
      <c r="H61" s="154">
        <f>SUM(H62:H68)</f>
        <v>7545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122</v>
      </c>
      <c r="H62" s="152">
        <v>79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10</v>
      </c>
      <c r="H63" s="152">
        <v>31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10643</v>
      </c>
      <c r="D64" s="155">
        <f>SUM(D58:D63)</f>
        <v>9978</v>
      </c>
      <c r="E64" s="237" t="s">
        <v>200</v>
      </c>
      <c r="F64" s="242" t="s">
        <v>201</v>
      </c>
      <c r="G64" s="152">
        <v>6936</v>
      </c>
      <c r="H64" s="152">
        <v>5642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158</v>
      </c>
      <c r="H65" s="152">
        <v>147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1419</v>
      </c>
      <c r="H66" s="152">
        <v>1236</v>
      </c>
    </row>
    <row r="67" spans="1:8" ht="15">
      <c r="A67" s="235" t="s">
        <v>207</v>
      </c>
      <c r="B67" s="241" t="s">
        <v>208</v>
      </c>
      <c r="C67" s="151">
        <v>12</v>
      </c>
      <c r="D67" s="151"/>
      <c r="E67" s="237" t="s">
        <v>209</v>
      </c>
      <c r="F67" s="242" t="s">
        <v>210</v>
      </c>
      <c r="G67" s="152">
        <v>396</v>
      </c>
      <c r="H67" s="152">
        <v>325</v>
      </c>
    </row>
    <row r="68" spans="1:8" ht="15">
      <c r="A68" s="235" t="s">
        <v>211</v>
      </c>
      <c r="B68" s="241" t="s">
        <v>212</v>
      </c>
      <c r="C68" s="151">
        <v>13925</v>
      </c>
      <c r="D68" s="151">
        <v>9767</v>
      </c>
      <c r="E68" s="237" t="s">
        <v>213</v>
      </c>
      <c r="F68" s="242" t="s">
        <v>214</v>
      </c>
      <c r="G68" s="152">
        <v>282</v>
      </c>
      <c r="H68" s="152">
        <v>85</v>
      </c>
    </row>
    <row r="69" spans="1:8" ht="15">
      <c r="A69" s="235" t="s">
        <v>215</v>
      </c>
      <c r="B69" s="241" t="s">
        <v>216</v>
      </c>
      <c r="C69" s="151">
        <v>2954</v>
      </c>
      <c r="D69" s="151">
        <v>2106</v>
      </c>
      <c r="E69" s="251" t="s">
        <v>78</v>
      </c>
      <c r="F69" s="242" t="s">
        <v>217</v>
      </c>
      <c r="G69" s="152">
        <v>7</v>
      </c>
      <c r="H69" s="152">
        <v>16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9656</v>
      </c>
      <c r="H71" s="161">
        <f>H59+H60+H61+H69+H70</f>
        <v>8254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721</v>
      </c>
      <c r="D72" s="151">
        <v>1338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13</v>
      </c>
      <c r="D74" s="151">
        <v>24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17625</v>
      </c>
      <c r="D75" s="155">
        <f>SUM(D67:D74)</f>
        <v>13235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1696</v>
      </c>
      <c r="D78" s="155">
        <f>SUM(D79:D81)</f>
        <v>1689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9656</v>
      </c>
      <c r="H79" s="162">
        <f>H71+H74+H75+H76</f>
        <v>8254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1696</v>
      </c>
      <c r="D81" s="151">
        <v>1689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1696</v>
      </c>
      <c r="D84" s="155">
        <f>D83+D82+D78</f>
        <v>1689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18</v>
      </c>
      <c r="D87" s="151">
        <v>17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4167</v>
      </c>
      <c r="D88" s="151">
        <v>2364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7124</v>
      </c>
      <c r="D89" s="151">
        <v>10321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11309</v>
      </c>
      <c r="D91" s="155">
        <f>SUM(D87:D90)</f>
        <v>12702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77</v>
      </c>
      <c r="D92" s="151">
        <v>82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41350</v>
      </c>
      <c r="D93" s="155">
        <f>D64+D75+D84+D91+D92</f>
        <v>37686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73735</v>
      </c>
      <c r="D94" s="164">
        <f>D93+D55</f>
        <v>69949</v>
      </c>
      <c r="E94" s="449" t="s">
        <v>270</v>
      </c>
      <c r="F94" s="289" t="s">
        <v>271</v>
      </c>
      <c r="G94" s="165">
        <f>G36+G39+G55+G79</f>
        <v>73735</v>
      </c>
      <c r="H94" s="165">
        <f>H36+H39+H55+H79</f>
        <v>69949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855</v>
      </c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16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view="pageBreakPreview" zoomScaleSheetLayoutView="100" zoomScalePageLayoutView="0" workbookViewId="0" topLeftCell="A22">
      <selection activeCell="B48" sqref="B4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"М+С ХИДРАВЛИК" АД гр.КАЗАНЛЪК</v>
      </c>
      <c r="C2" s="588"/>
      <c r="D2" s="588"/>
      <c r="E2" s="588"/>
      <c r="F2" s="590" t="s">
        <v>2</v>
      </c>
      <c r="G2" s="590"/>
      <c r="H2" s="526">
        <f>'справка №1-БАЛАНС'!H3</f>
        <v>123028180</v>
      </c>
    </row>
    <row r="3" spans="1:8" ht="15">
      <c r="A3" s="467" t="s">
        <v>275</v>
      </c>
      <c r="B3" s="588" t="str">
        <f>'справка №1-БАЛАНС'!E4</f>
        <v>Неконсолидиран</v>
      </c>
      <c r="C3" s="588"/>
      <c r="D3" s="588"/>
      <c r="E3" s="58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9">
        <f>'справка №1-БАЛАНС'!E5</f>
        <v>41639</v>
      </c>
      <c r="C4" s="589"/>
      <c r="D4" s="589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38979</v>
      </c>
      <c r="D9" s="46">
        <v>35380</v>
      </c>
      <c r="E9" s="298" t="s">
        <v>285</v>
      </c>
      <c r="F9" s="549" t="s">
        <v>286</v>
      </c>
      <c r="G9" s="550">
        <v>83852</v>
      </c>
      <c r="H9" s="550">
        <v>78675</v>
      </c>
    </row>
    <row r="10" spans="1:8" ht="12">
      <c r="A10" s="298" t="s">
        <v>287</v>
      </c>
      <c r="B10" s="299" t="s">
        <v>288</v>
      </c>
      <c r="C10" s="46">
        <v>6778</v>
      </c>
      <c r="D10" s="46">
        <v>6193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6703</v>
      </c>
      <c r="D11" s="46">
        <v>6735</v>
      </c>
      <c r="E11" s="300" t="s">
        <v>293</v>
      </c>
      <c r="F11" s="549" t="s">
        <v>294</v>
      </c>
      <c r="G11" s="550">
        <v>530</v>
      </c>
      <c r="H11" s="550">
        <v>377</v>
      </c>
    </row>
    <row r="12" spans="1:8" ht="12">
      <c r="A12" s="298" t="s">
        <v>295</v>
      </c>
      <c r="B12" s="299" t="s">
        <v>296</v>
      </c>
      <c r="C12" s="46">
        <v>16666</v>
      </c>
      <c r="D12" s="46">
        <v>15557</v>
      </c>
      <c r="E12" s="300" t="s">
        <v>78</v>
      </c>
      <c r="F12" s="549" t="s">
        <v>297</v>
      </c>
      <c r="G12" s="550">
        <v>908</v>
      </c>
      <c r="H12" s="550">
        <v>804</v>
      </c>
    </row>
    <row r="13" spans="1:18" ht="12">
      <c r="A13" s="298" t="s">
        <v>298</v>
      </c>
      <c r="B13" s="299" t="s">
        <v>299</v>
      </c>
      <c r="C13" s="46">
        <v>3738</v>
      </c>
      <c r="D13" s="46">
        <v>3499</v>
      </c>
      <c r="E13" s="301" t="s">
        <v>51</v>
      </c>
      <c r="F13" s="551" t="s">
        <v>300</v>
      </c>
      <c r="G13" s="548">
        <f>SUM(G9:G12)</f>
        <v>85290</v>
      </c>
      <c r="H13" s="548">
        <f>SUM(H9:H12)</f>
        <v>79856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70</v>
      </c>
      <c r="D14" s="46">
        <v>98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28</v>
      </c>
      <c r="D15" s="47">
        <v>172</v>
      </c>
      <c r="E15" s="296" t="s">
        <v>305</v>
      </c>
      <c r="F15" s="554" t="s">
        <v>306</v>
      </c>
      <c r="G15" s="550">
        <v>17</v>
      </c>
      <c r="H15" s="550">
        <v>11</v>
      </c>
    </row>
    <row r="16" spans="1:8" ht="12">
      <c r="A16" s="298" t="s">
        <v>307</v>
      </c>
      <c r="B16" s="299" t="s">
        <v>308</v>
      </c>
      <c r="C16" s="47">
        <v>873</v>
      </c>
      <c r="D16" s="47">
        <v>450</v>
      </c>
      <c r="E16" s="298" t="s">
        <v>309</v>
      </c>
      <c r="F16" s="552" t="s">
        <v>310</v>
      </c>
      <c r="G16" s="555">
        <v>17</v>
      </c>
      <c r="H16" s="555">
        <v>11</v>
      </c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73835</v>
      </c>
      <c r="D19" s="49">
        <f>SUM(D9:D15)+D16</f>
        <v>68084</v>
      </c>
      <c r="E19" s="304" t="s">
        <v>317</v>
      </c>
      <c r="F19" s="552" t="s">
        <v>318</v>
      </c>
      <c r="G19" s="550">
        <v>466</v>
      </c>
      <c r="H19" s="550">
        <v>572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50</v>
      </c>
      <c r="D22" s="46">
        <v>89</v>
      </c>
      <c r="E22" s="304" t="s">
        <v>326</v>
      </c>
      <c r="F22" s="552" t="s">
        <v>327</v>
      </c>
      <c r="G22" s="550">
        <v>85</v>
      </c>
      <c r="H22" s="550">
        <v>60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50</v>
      </c>
      <c r="H23" s="550">
        <v>2</v>
      </c>
    </row>
    <row r="24" spans="1:18" ht="12">
      <c r="A24" s="298" t="s">
        <v>332</v>
      </c>
      <c r="B24" s="305" t="s">
        <v>333</v>
      </c>
      <c r="C24" s="46">
        <v>93</v>
      </c>
      <c r="D24" s="46">
        <v>104</v>
      </c>
      <c r="E24" s="301" t="s">
        <v>103</v>
      </c>
      <c r="F24" s="554" t="s">
        <v>334</v>
      </c>
      <c r="G24" s="548">
        <f>SUM(G19:G23)</f>
        <v>601</v>
      </c>
      <c r="H24" s="548">
        <f>SUM(H19:H23)</f>
        <v>634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111</v>
      </c>
      <c r="D25" s="46">
        <v>109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254</v>
      </c>
      <c r="D26" s="49">
        <f>SUM(D22:D25)</f>
        <v>302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74089</v>
      </c>
      <c r="D28" s="50">
        <f>D26+D19</f>
        <v>68386</v>
      </c>
      <c r="E28" s="127" t="s">
        <v>339</v>
      </c>
      <c r="F28" s="554" t="s">
        <v>340</v>
      </c>
      <c r="G28" s="548">
        <f>G13+G15+G24</f>
        <v>85908</v>
      </c>
      <c r="H28" s="548">
        <f>H13+H15+H24</f>
        <v>80501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11819</v>
      </c>
      <c r="D30" s="50">
        <f>IF((H28-D28)&gt;0,H28-D28,0)</f>
        <v>12115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345</v>
      </c>
      <c r="C31" s="46"/>
      <c r="D31" s="46"/>
      <c r="E31" s="296" t="s">
        <v>854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74089</v>
      </c>
      <c r="D33" s="49">
        <f>D28-D31+D32</f>
        <v>68386</v>
      </c>
      <c r="E33" s="127" t="s">
        <v>353</v>
      </c>
      <c r="F33" s="554" t="s">
        <v>354</v>
      </c>
      <c r="G33" s="53">
        <f>G32-G31+G28</f>
        <v>85908</v>
      </c>
      <c r="H33" s="53">
        <f>H32-H31+H28</f>
        <v>80501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11819</v>
      </c>
      <c r="D34" s="50">
        <f>IF((H33-D33)&gt;0,H33-D33,0)</f>
        <v>12115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1208</v>
      </c>
      <c r="D35" s="49">
        <f>D36+D37+D38</f>
        <v>1221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1182</v>
      </c>
      <c r="D36" s="46">
        <v>1211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26</v>
      </c>
      <c r="D38" s="126">
        <v>10</v>
      </c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10611</v>
      </c>
      <c r="D39" s="460">
        <f>+IF((H33-D33-D35)&gt;0,H33-D33-D35,0)</f>
        <v>10894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10611</v>
      </c>
      <c r="D41" s="52">
        <f>IF(H39=0,IF(D39-D40&gt;0,D39-D40+H40,0),IF(H39-H40&lt;0,H40-H39+D39,0))</f>
        <v>10894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85908</v>
      </c>
      <c r="D42" s="53">
        <f>D33+D35+D39</f>
        <v>80501</v>
      </c>
      <c r="E42" s="128" t="s">
        <v>380</v>
      </c>
      <c r="F42" s="129" t="s">
        <v>381</v>
      </c>
      <c r="G42" s="53">
        <f>G39+G33</f>
        <v>85908</v>
      </c>
      <c r="H42" s="53">
        <f>H39+H33</f>
        <v>80501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1" t="s">
        <v>861</v>
      </c>
      <c r="B45" s="591"/>
      <c r="C45" s="591"/>
      <c r="D45" s="591"/>
      <c r="E45" s="59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8">
        <v>41668</v>
      </c>
      <c r="C48" s="427" t="s">
        <v>382</v>
      </c>
      <c r="D48" s="586"/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7"/>
      <c r="E50" s="587"/>
      <c r="F50" s="587"/>
      <c r="G50" s="587"/>
      <c r="H50" s="58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98" right="0.2362204724409449" top="0.2" bottom="0.984251968503937" header="0.16" footer="0.98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C12" sqref="C1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"М+С ХИДРАВЛИК" АД гр.КАЗАНЛЪК</v>
      </c>
      <c r="C4" s="541" t="s">
        <v>2</v>
      </c>
      <c r="D4" s="541">
        <f>'справка №1-БАЛАНС'!H3</f>
        <v>123028180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41639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90632</v>
      </c>
      <c r="D10" s="54">
        <v>89060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-54781</v>
      </c>
      <c r="D11" s="54">
        <v>-50282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-20968</v>
      </c>
      <c r="D13" s="54">
        <v>-20982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176</v>
      </c>
      <c r="D14" s="54">
        <v>-120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-1052</v>
      </c>
      <c r="D15" s="54">
        <v>-2180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509</v>
      </c>
      <c r="D16" s="54">
        <v>464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-20</v>
      </c>
      <c r="D17" s="54">
        <v>-21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-36</v>
      </c>
      <c r="D18" s="54">
        <v>-39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-658</v>
      </c>
      <c r="D19" s="54">
        <v>-324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13802</v>
      </c>
      <c r="D20" s="55">
        <f>SUM(D10:D19)</f>
        <v>15576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-9827</v>
      </c>
      <c r="D22" s="54">
        <v>-6631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10</v>
      </c>
      <c r="D23" s="54">
        <v>45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>
        <v>-3129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>
        <v>-20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3133</v>
      </c>
      <c r="D31" s="54">
        <v>-1559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-6684</v>
      </c>
      <c r="D32" s="55">
        <f>SUM(D22:D31)</f>
        <v>-11294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>
        <v>-27</v>
      </c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-693</v>
      </c>
      <c r="D37" s="54">
        <v>-1060</v>
      </c>
      <c r="E37" s="130"/>
      <c r="F37" s="130"/>
    </row>
    <row r="38" spans="1:6" ht="12">
      <c r="A38" s="332" t="s">
        <v>440</v>
      </c>
      <c r="B38" s="333" t="s">
        <v>441</v>
      </c>
      <c r="C38" s="54">
        <v>-27</v>
      </c>
      <c r="D38" s="54">
        <v>-34</v>
      </c>
      <c r="E38" s="130"/>
      <c r="F38" s="130"/>
    </row>
    <row r="39" spans="1:6" ht="12">
      <c r="A39" s="332" t="s">
        <v>442</v>
      </c>
      <c r="B39" s="333" t="s">
        <v>443</v>
      </c>
      <c r="C39" s="54">
        <v>-30</v>
      </c>
      <c r="D39" s="54">
        <v>-68</v>
      </c>
      <c r="E39" s="130"/>
      <c r="F39" s="130"/>
    </row>
    <row r="40" spans="1:6" ht="12">
      <c r="A40" s="332" t="s">
        <v>444</v>
      </c>
      <c r="B40" s="333" t="s">
        <v>445</v>
      </c>
      <c r="C40" s="54">
        <v>-7761</v>
      </c>
      <c r="D40" s="54">
        <v>-5175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-8511</v>
      </c>
      <c r="D42" s="55">
        <f>SUM(D34:D41)</f>
        <v>-6364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-1393</v>
      </c>
      <c r="D43" s="55">
        <f>D42+D32+D20</f>
        <v>-2082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12702</v>
      </c>
      <c r="D44" s="132">
        <v>14784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11309</v>
      </c>
      <c r="D45" s="55">
        <f>D44+D43</f>
        <v>12702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4185</v>
      </c>
      <c r="D46" s="56">
        <v>2381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8820</v>
      </c>
      <c r="D47" s="56">
        <v>11902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2"/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2"/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7" right="0.16" top="0.52" bottom="0.23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3" t="s">
        <v>460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5" t="str">
        <f>'справка №1-БАЛАНС'!E3</f>
        <v>"М+С ХИДРАВЛИК" АД гр.КАЗАНЛЪК</v>
      </c>
      <c r="C3" s="595"/>
      <c r="D3" s="595"/>
      <c r="E3" s="595"/>
      <c r="F3" s="595"/>
      <c r="G3" s="595"/>
      <c r="H3" s="595"/>
      <c r="I3" s="595"/>
      <c r="J3" s="476"/>
      <c r="K3" s="597" t="s">
        <v>2</v>
      </c>
      <c r="L3" s="597"/>
      <c r="M3" s="478">
        <f>'справка №1-БАЛАНС'!H3</f>
        <v>123028180</v>
      </c>
      <c r="N3" s="2"/>
    </row>
    <row r="4" spans="1:15" s="532" customFormat="1" ht="13.5" customHeight="1">
      <c r="A4" s="467" t="s">
        <v>461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9">
        <f>'справка №1-БАЛАНС'!E5</f>
        <v>41639</v>
      </c>
      <c r="C5" s="599"/>
      <c r="D5" s="599"/>
      <c r="E5" s="599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13014</v>
      </c>
      <c r="D11" s="58">
        <f>'справка №1-БАЛАНС'!H19</f>
        <v>0</v>
      </c>
      <c r="E11" s="58">
        <f>'справка №1-БАЛАНС'!H20</f>
        <v>11137</v>
      </c>
      <c r="F11" s="58">
        <f>'справка №1-БАЛАНС'!H22</f>
        <v>1330</v>
      </c>
      <c r="G11" s="58">
        <f>'справка №1-БАЛАНС'!H23</f>
        <v>0</v>
      </c>
      <c r="H11" s="60">
        <v>1583</v>
      </c>
      <c r="I11" s="58">
        <f>'справка №1-БАЛАНС'!H28+'справка №1-БАЛАНС'!H31</f>
        <v>33033</v>
      </c>
      <c r="J11" s="58">
        <f>'справка №1-БАЛАНС'!H29+'справка №1-БАЛАНС'!H32</f>
        <v>0</v>
      </c>
      <c r="K11" s="60"/>
      <c r="L11" s="344">
        <f>SUM(C11:K11)</f>
        <v>60097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13014</v>
      </c>
      <c r="D15" s="61">
        <f aca="true" t="shared" si="2" ref="D15:M15">D11+D12</f>
        <v>0</v>
      </c>
      <c r="E15" s="61">
        <f t="shared" si="2"/>
        <v>11137</v>
      </c>
      <c r="F15" s="61">
        <f t="shared" si="2"/>
        <v>1330</v>
      </c>
      <c r="G15" s="61">
        <f t="shared" si="2"/>
        <v>0</v>
      </c>
      <c r="H15" s="61">
        <f t="shared" si="2"/>
        <v>1583</v>
      </c>
      <c r="I15" s="61">
        <f t="shared" si="2"/>
        <v>33033</v>
      </c>
      <c r="J15" s="61">
        <f t="shared" si="2"/>
        <v>0</v>
      </c>
      <c r="K15" s="61">
        <f t="shared" si="2"/>
        <v>0</v>
      </c>
      <c r="L15" s="344">
        <f t="shared" si="1"/>
        <v>60097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10611</v>
      </c>
      <c r="J16" s="345">
        <f>+'справка №1-БАЛАНС'!G32</f>
        <v>0</v>
      </c>
      <c r="K16" s="60"/>
      <c r="L16" s="344">
        <f t="shared" si="1"/>
        <v>10611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1136</v>
      </c>
      <c r="I17" s="62">
        <f t="shared" si="3"/>
        <v>-9599</v>
      </c>
      <c r="J17" s="62">
        <f>J18+J19</f>
        <v>0</v>
      </c>
      <c r="K17" s="62">
        <f t="shared" si="3"/>
        <v>0</v>
      </c>
      <c r="L17" s="344">
        <f t="shared" si="1"/>
        <v>-8463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-7809</v>
      </c>
      <c r="J18" s="60"/>
      <c r="K18" s="60"/>
      <c r="L18" s="344">
        <f t="shared" si="1"/>
        <v>-7809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>
        <v>1136</v>
      </c>
      <c r="I19" s="60">
        <v>-1790</v>
      </c>
      <c r="J19" s="60"/>
      <c r="K19" s="60"/>
      <c r="L19" s="344">
        <f t="shared" si="1"/>
        <v>-654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>
        <v>-37</v>
      </c>
      <c r="F28" s="60"/>
      <c r="G28" s="60"/>
      <c r="H28" s="60"/>
      <c r="I28" s="60">
        <v>42</v>
      </c>
      <c r="J28" s="60"/>
      <c r="K28" s="60"/>
      <c r="L28" s="344">
        <f t="shared" si="1"/>
        <v>5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13014</v>
      </c>
      <c r="D29" s="59">
        <f aca="true" t="shared" si="6" ref="D29:M29">D17+D20+D21+D24+D28+D27+D15+D16</f>
        <v>0</v>
      </c>
      <c r="E29" s="59">
        <f t="shared" si="6"/>
        <v>11100</v>
      </c>
      <c r="F29" s="59">
        <f t="shared" si="6"/>
        <v>1330</v>
      </c>
      <c r="G29" s="59">
        <f t="shared" si="6"/>
        <v>0</v>
      </c>
      <c r="H29" s="59">
        <f t="shared" si="6"/>
        <v>2719</v>
      </c>
      <c r="I29" s="59">
        <f t="shared" si="6"/>
        <v>34087</v>
      </c>
      <c r="J29" s="59">
        <f t="shared" si="6"/>
        <v>0</v>
      </c>
      <c r="K29" s="59">
        <f t="shared" si="6"/>
        <v>0</v>
      </c>
      <c r="L29" s="344">
        <f t="shared" si="1"/>
        <v>62250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13014</v>
      </c>
      <c r="D32" s="59">
        <f t="shared" si="7"/>
        <v>0</v>
      </c>
      <c r="E32" s="59">
        <f t="shared" si="7"/>
        <v>11100</v>
      </c>
      <c r="F32" s="59">
        <f t="shared" si="7"/>
        <v>1330</v>
      </c>
      <c r="G32" s="59">
        <f t="shared" si="7"/>
        <v>0</v>
      </c>
      <c r="H32" s="59">
        <f t="shared" si="7"/>
        <v>2719</v>
      </c>
      <c r="I32" s="59">
        <f t="shared" si="7"/>
        <v>34087</v>
      </c>
      <c r="J32" s="59">
        <f t="shared" si="7"/>
        <v>0</v>
      </c>
      <c r="K32" s="59">
        <f t="shared" si="7"/>
        <v>0</v>
      </c>
      <c r="L32" s="344">
        <f t="shared" si="1"/>
        <v>62250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94" t="s">
        <v>522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87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0" t="s">
        <v>384</v>
      </c>
      <c r="B2" s="601"/>
      <c r="C2" s="602" t="str">
        <f>'справка №1-БАЛАНС'!E3</f>
        <v>"М+С ХИДРАВЛИК" АД гр.КАЗАНЛЪК</v>
      </c>
      <c r="D2" s="602"/>
      <c r="E2" s="602"/>
      <c r="F2" s="602"/>
      <c r="G2" s="602"/>
      <c r="H2" s="60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123028180</v>
      </c>
      <c r="P2" s="483"/>
      <c r="Q2" s="483"/>
      <c r="R2" s="526"/>
    </row>
    <row r="3" spans="1:18" ht="15">
      <c r="A3" s="600" t="s">
        <v>5</v>
      </c>
      <c r="B3" s="601"/>
      <c r="C3" s="603">
        <f>'справка №1-БАЛАНС'!E5</f>
        <v>41639</v>
      </c>
      <c r="D3" s="603"/>
      <c r="E3" s="603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5" t="s">
        <v>464</v>
      </c>
      <c r="B5" s="606"/>
      <c r="C5" s="609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7"/>
      <c r="B6" s="608"/>
      <c r="C6" s="610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1128</v>
      </c>
      <c r="E9" s="189"/>
      <c r="F9" s="189"/>
      <c r="G9" s="74">
        <f>D9+E9-F9</f>
        <v>1128</v>
      </c>
      <c r="H9" s="65"/>
      <c r="I9" s="65"/>
      <c r="J9" s="74">
        <f>G9+H9-I9</f>
        <v>1128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1128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16317</v>
      </c>
      <c r="E10" s="189">
        <v>622</v>
      </c>
      <c r="F10" s="189"/>
      <c r="G10" s="74">
        <f aca="true" t="shared" si="2" ref="G10:G39">D10+E10-F10</f>
        <v>16939</v>
      </c>
      <c r="H10" s="65"/>
      <c r="I10" s="65"/>
      <c r="J10" s="74">
        <f aca="true" t="shared" si="3" ref="J10:J39">G10+H10-I10</f>
        <v>16939</v>
      </c>
      <c r="K10" s="65">
        <v>4253</v>
      </c>
      <c r="L10" s="65">
        <v>658</v>
      </c>
      <c r="M10" s="65"/>
      <c r="N10" s="74">
        <f aca="true" t="shared" si="4" ref="N10:N39">K10+L10-M10</f>
        <v>4911</v>
      </c>
      <c r="O10" s="65"/>
      <c r="P10" s="65"/>
      <c r="Q10" s="74">
        <f t="shared" si="0"/>
        <v>4911</v>
      </c>
      <c r="R10" s="74">
        <f t="shared" si="1"/>
        <v>12028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60564</v>
      </c>
      <c r="E11" s="189">
        <v>7931</v>
      </c>
      <c r="F11" s="189">
        <v>2778</v>
      </c>
      <c r="G11" s="74">
        <f t="shared" si="2"/>
        <v>65717</v>
      </c>
      <c r="H11" s="65"/>
      <c r="I11" s="65"/>
      <c r="J11" s="74">
        <f t="shared" si="3"/>
        <v>65717</v>
      </c>
      <c r="K11" s="65">
        <v>49036</v>
      </c>
      <c r="L11" s="65">
        <v>5476</v>
      </c>
      <c r="M11" s="65">
        <v>266</v>
      </c>
      <c r="N11" s="74">
        <f t="shared" si="4"/>
        <v>54246</v>
      </c>
      <c r="O11" s="65"/>
      <c r="P11" s="65"/>
      <c r="Q11" s="74">
        <f t="shared" si="0"/>
        <v>54246</v>
      </c>
      <c r="R11" s="74">
        <f t="shared" si="1"/>
        <v>11471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2630</v>
      </c>
      <c r="E12" s="189">
        <v>67</v>
      </c>
      <c r="F12" s="189">
        <v>10</v>
      </c>
      <c r="G12" s="74">
        <f t="shared" si="2"/>
        <v>2687</v>
      </c>
      <c r="H12" s="65"/>
      <c r="I12" s="65"/>
      <c r="J12" s="74">
        <f t="shared" si="3"/>
        <v>2687</v>
      </c>
      <c r="K12" s="65">
        <v>629</v>
      </c>
      <c r="L12" s="65">
        <v>104</v>
      </c>
      <c r="M12" s="65">
        <v>10</v>
      </c>
      <c r="N12" s="74">
        <f t="shared" si="4"/>
        <v>723</v>
      </c>
      <c r="O12" s="65"/>
      <c r="P12" s="65"/>
      <c r="Q12" s="74">
        <f t="shared" si="0"/>
        <v>723</v>
      </c>
      <c r="R12" s="74">
        <f t="shared" si="1"/>
        <v>1964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1355</v>
      </c>
      <c r="E13" s="189">
        <v>62</v>
      </c>
      <c r="F13" s="189">
        <v>41</v>
      </c>
      <c r="G13" s="74">
        <f t="shared" si="2"/>
        <v>1376</v>
      </c>
      <c r="H13" s="65"/>
      <c r="I13" s="65"/>
      <c r="J13" s="74">
        <f t="shared" si="3"/>
        <v>1376</v>
      </c>
      <c r="K13" s="65">
        <v>708</v>
      </c>
      <c r="L13" s="65">
        <v>187</v>
      </c>
      <c r="M13" s="65">
        <v>40</v>
      </c>
      <c r="N13" s="74">
        <f t="shared" si="4"/>
        <v>855</v>
      </c>
      <c r="O13" s="65"/>
      <c r="P13" s="65"/>
      <c r="Q13" s="74">
        <f t="shared" si="0"/>
        <v>855</v>
      </c>
      <c r="R13" s="74">
        <f t="shared" si="1"/>
        <v>521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1170</v>
      </c>
      <c r="E14" s="189">
        <v>49</v>
      </c>
      <c r="F14" s="189"/>
      <c r="G14" s="74">
        <f t="shared" si="2"/>
        <v>1219</v>
      </c>
      <c r="H14" s="65"/>
      <c r="I14" s="65"/>
      <c r="J14" s="74">
        <f t="shared" si="3"/>
        <v>1219</v>
      </c>
      <c r="K14" s="65">
        <v>999</v>
      </c>
      <c r="L14" s="65">
        <v>52</v>
      </c>
      <c r="M14" s="65"/>
      <c r="N14" s="74">
        <f t="shared" si="4"/>
        <v>1051</v>
      </c>
      <c r="O14" s="65"/>
      <c r="P14" s="65"/>
      <c r="Q14" s="74">
        <f t="shared" si="0"/>
        <v>1051</v>
      </c>
      <c r="R14" s="74">
        <f t="shared" si="1"/>
        <v>168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1439</v>
      </c>
      <c r="E15" s="457">
        <v>9341</v>
      </c>
      <c r="F15" s="457">
        <v>8924</v>
      </c>
      <c r="G15" s="74">
        <f t="shared" si="2"/>
        <v>1856</v>
      </c>
      <c r="H15" s="458"/>
      <c r="I15" s="458"/>
      <c r="J15" s="74">
        <f t="shared" si="3"/>
        <v>1856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1856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84603</v>
      </c>
      <c r="E17" s="194">
        <f>SUM(E9:E16)</f>
        <v>18072</v>
      </c>
      <c r="F17" s="194">
        <f>SUM(F9:F16)</f>
        <v>11753</v>
      </c>
      <c r="G17" s="74">
        <f t="shared" si="2"/>
        <v>90922</v>
      </c>
      <c r="H17" s="75">
        <f>SUM(H9:H16)</f>
        <v>0</v>
      </c>
      <c r="I17" s="75">
        <f>SUM(I9:I16)</f>
        <v>0</v>
      </c>
      <c r="J17" s="74">
        <f t="shared" si="3"/>
        <v>90922</v>
      </c>
      <c r="K17" s="75">
        <f>SUM(K9:K16)</f>
        <v>55625</v>
      </c>
      <c r="L17" s="75">
        <f>SUM(L9:L16)</f>
        <v>6477</v>
      </c>
      <c r="M17" s="75">
        <f>SUM(M9:M16)</f>
        <v>316</v>
      </c>
      <c r="N17" s="74">
        <f t="shared" si="4"/>
        <v>61786</v>
      </c>
      <c r="O17" s="75">
        <f>SUM(O9:O16)</f>
        <v>0</v>
      </c>
      <c r="P17" s="75">
        <f>SUM(P9:P16)</f>
        <v>0</v>
      </c>
      <c r="Q17" s="74">
        <f t="shared" si="5"/>
        <v>61786</v>
      </c>
      <c r="R17" s="74">
        <f t="shared" si="6"/>
        <v>29136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37</v>
      </c>
      <c r="E21" s="189">
        <v>1</v>
      </c>
      <c r="F21" s="189"/>
      <c r="G21" s="74">
        <f t="shared" si="2"/>
        <v>38</v>
      </c>
      <c r="H21" s="65"/>
      <c r="I21" s="65"/>
      <c r="J21" s="74">
        <f t="shared" si="3"/>
        <v>38</v>
      </c>
      <c r="K21" s="65">
        <v>31</v>
      </c>
      <c r="L21" s="65">
        <v>4</v>
      </c>
      <c r="M21" s="65"/>
      <c r="N21" s="74">
        <f t="shared" si="4"/>
        <v>35</v>
      </c>
      <c r="O21" s="65"/>
      <c r="P21" s="65"/>
      <c r="Q21" s="74">
        <f t="shared" si="5"/>
        <v>35</v>
      </c>
      <c r="R21" s="74">
        <f t="shared" si="6"/>
        <v>3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1261</v>
      </c>
      <c r="E22" s="189">
        <v>187</v>
      </c>
      <c r="F22" s="189"/>
      <c r="G22" s="74">
        <f t="shared" si="2"/>
        <v>1448</v>
      </c>
      <c r="H22" s="65"/>
      <c r="I22" s="65"/>
      <c r="J22" s="74">
        <f t="shared" si="3"/>
        <v>1448</v>
      </c>
      <c r="K22" s="65">
        <v>1191</v>
      </c>
      <c r="L22" s="65">
        <v>213</v>
      </c>
      <c r="M22" s="65"/>
      <c r="N22" s="74">
        <f t="shared" si="4"/>
        <v>1404</v>
      </c>
      <c r="O22" s="65"/>
      <c r="P22" s="65"/>
      <c r="Q22" s="74">
        <f t="shared" si="5"/>
        <v>1404</v>
      </c>
      <c r="R22" s="74">
        <f t="shared" si="6"/>
        <v>44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258</v>
      </c>
      <c r="E24" s="189">
        <v>11</v>
      </c>
      <c r="F24" s="189">
        <v>11</v>
      </c>
      <c r="G24" s="74">
        <f t="shared" si="2"/>
        <v>258</v>
      </c>
      <c r="H24" s="65"/>
      <c r="I24" s="65"/>
      <c r="J24" s="74">
        <f t="shared" si="3"/>
        <v>258</v>
      </c>
      <c r="K24" s="65">
        <v>213</v>
      </c>
      <c r="L24" s="65">
        <v>8</v>
      </c>
      <c r="M24" s="65"/>
      <c r="N24" s="74">
        <f t="shared" si="4"/>
        <v>221</v>
      </c>
      <c r="O24" s="65"/>
      <c r="P24" s="65"/>
      <c r="Q24" s="74">
        <f t="shared" si="5"/>
        <v>221</v>
      </c>
      <c r="R24" s="74">
        <f t="shared" si="6"/>
        <v>37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583</v>
      </c>
      <c r="D25" s="190">
        <f>SUM(D21:D24)</f>
        <v>1556</v>
      </c>
      <c r="E25" s="190">
        <f aca="true" t="shared" si="7" ref="E25:P25">SUM(E21:E24)</f>
        <v>199</v>
      </c>
      <c r="F25" s="190">
        <f t="shared" si="7"/>
        <v>11</v>
      </c>
      <c r="G25" s="67">
        <f t="shared" si="2"/>
        <v>1744</v>
      </c>
      <c r="H25" s="66">
        <f t="shared" si="7"/>
        <v>0</v>
      </c>
      <c r="I25" s="66">
        <f t="shared" si="7"/>
        <v>0</v>
      </c>
      <c r="J25" s="67">
        <f t="shared" si="3"/>
        <v>1744</v>
      </c>
      <c r="K25" s="66">
        <f t="shared" si="7"/>
        <v>1435</v>
      </c>
      <c r="L25" s="66">
        <f t="shared" si="7"/>
        <v>225</v>
      </c>
      <c r="M25" s="66">
        <f t="shared" si="7"/>
        <v>0</v>
      </c>
      <c r="N25" s="67">
        <f t="shared" si="4"/>
        <v>1660</v>
      </c>
      <c r="O25" s="66">
        <f t="shared" si="7"/>
        <v>0</v>
      </c>
      <c r="P25" s="66">
        <f t="shared" si="7"/>
        <v>0</v>
      </c>
      <c r="Q25" s="67">
        <f t="shared" si="5"/>
        <v>1660</v>
      </c>
      <c r="R25" s="67">
        <f t="shared" si="6"/>
        <v>84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36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36</v>
      </c>
      <c r="H27" s="70">
        <f t="shared" si="8"/>
        <v>0</v>
      </c>
      <c r="I27" s="70">
        <f t="shared" si="8"/>
        <v>0</v>
      </c>
      <c r="J27" s="71">
        <f t="shared" si="3"/>
        <v>36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25</v>
      </c>
      <c r="E28" s="189"/>
      <c r="F28" s="189"/>
      <c r="G28" s="74">
        <f t="shared" si="2"/>
        <v>25</v>
      </c>
      <c r="H28" s="65"/>
      <c r="I28" s="65"/>
      <c r="J28" s="74">
        <f t="shared" si="3"/>
        <v>25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25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11</v>
      </c>
      <c r="E31" s="189"/>
      <c r="F31" s="189"/>
      <c r="G31" s="74">
        <f t="shared" si="2"/>
        <v>11</v>
      </c>
      <c r="H31" s="72"/>
      <c r="I31" s="72"/>
      <c r="J31" s="74">
        <f t="shared" si="3"/>
        <v>11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36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36</v>
      </c>
      <c r="H38" s="75">
        <f t="shared" si="12"/>
        <v>0</v>
      </c>
      <c r="I38" s="75">
        <f t="shared" si="12"/>
        <v>0</v>
      </c>
      <c r="J38" s="74">
        <f t="shared" si="3"/>
        <v>36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86195</v>
      </c>
      <c r="E40" s="438">
        <f>E17+E18+E19+E25+E38+E39</f>
        <v>18271</v>
      </c>
      <c r="F40" s="438">
        <f aca="true" t="shared" si="13" ref="F40:R40">F17+F18+F19+F25+F38+F39</f>
        <v>11764</v>
      </c>
      <c r="G40" s="438">
        <f t="shared" si="13"/>
        <v>92702</v>
      </c>
      <c r="H40" s="438">
        <f t="shared" si="13"/>
        <v>0</v>
      </c>
      <c r="I40" s="438">
        <f t="shared" si="13"/>
        <v>0</v>
      </c>
      <c r="J40" s="438">
        <f t="shared" si="13"/>
        <v>92702</v>
      </c>
      <c r="K40" s="438">
        <f t="shared" si="13"/>
        <v>57060</v>
      </c>
      <c r="L40" s="438">
        <f t="shared" si="13"/>
        <v>6702</v>
      </c>
      <c r="M40" s="438">
        <f t="shared" si="13"/>
        <v>316</v>
      </c>
      <c r="N40" s="438">
        <f t="shared" si="13"/>
        <v>63446</v>
      </c>
      <c r="O40" s="438">
        <f t="shared" si="13"/>
        <v>0</v>
      </c>
      <c r="P40" s="438">
        <f t="shared" si="13"/>
        <v>0</v>
      </c>
      <c r="Q40" s="438">
        <f t="shared" si="13"/>
        <v>63446</v>
      </c>
      <c r="R40" s="438">
        <f t="shared" si="13"/>
        <v>29256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3"/>
      <c r="L44" s="613"/>
      <c r="M44" s="613"/>
      <c r="N44" s="613"/>
      <c r="O44" s="614" t="s">
        <v>782</v>
      </c>
      <c r="P44" s="615"/>
      <c r="Q44" s="615"/>
      <c r="R44" s="61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K44:N44"/>
    <mergeCell ref="O44:R44"/>
    <mergeCell ref="Q5:Q6"/>
    <mergeCell ref="R5:R6"/>
    <mergeCell ref="A2:B2"/>
    <mergeCell ref="C2:H2"/>
    <mergeCell ref="A3:B3"/>
    <mergeCell ref="C3:E3"/>
    <mergeCell ref="M3:N3"/>
    <mergeCell ref="A5:B6"/>
    <mergeCell ref="C5:C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9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610</v>
      </c>
      <c r="B1" s="619"/>
      <c r="C1" s="619"/>
      <c r="D1" s="619"/>
      <c r="E1" s="619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2" t="str">
        <f>'справка №1-БАЛАНС'!E3</f>
        <v>"М+С ХИДРАВЛИК" АД гр.КАЗАНЛЪК</v>
      </c>
      <c r="C3" s="623"/>
      <c r="D3" s="526" t="s">
        <v>2</v>
      </c>
      <c r="E3" s="107">
        <f>'справка №1-БАЛАНС'!H3</f>
        <v>123028180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0">
        <f>'справка №1-БАЛАНС'!E5</f>
        <v>41639</v>
      </c>
      <c r="C4" s="621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3129</v>
      </c>
      <c r="D11" s="119">
        <f>SUM(D12:D14)</f>
        <v>0</v>
      </c>
      <c r="E11" s="120">
        <f>SUM(E12:E14)</f>
        <v>3129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3129</v>
      </c>
      <c r="D12" s="108"/>
      <c r="E12" s="120">
        <f aca="true" t="shared" si="0" ref="E12:E42">C12-D12</f>
        <v>3129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3129</v>
      </c>
      <c r="D19" s="104">
        <f>D11+D15+D16</f>
        <v>0</v>
      </c>
      <c r="E19" s="118">
        <f>E11+E15+E16</f>
        <v>3129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12</v>
      </c>
      <c r="D24" s="119">
        <f>SUM(D25:D27)</f>
        <v>12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12</v>
      </c>
      <c r="D26" s="108">
        <v>12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13925</v>
      </c>
      <c r="D28" s="108">
        <v>13925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2954</v>
      </c>
      <c r="D29" s="108">
        <v>2954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721</v>
      </c>
      <c r="D33" s="105">
        <f>SUM(D34:D37)</f>
        <v>721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721</v>
      </c>
      <c r="D35" s="108">
        <v>721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13</v>
      </c>
      <c r="D38" s="105">
        <f>SUM(D39:D42)</f>
        <v>13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13</v>
      </c>
      <c r="D42" s="108">
        <v>13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17625</v>
      </c>
      <c r="D43" s="104">
        <f>D24+D28+D29+D31+D30+D32+D33+D38</f>
        <v>17625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20754</v>
      </c>
      <c r="D44" s="103">
        <f>D43+D21+D19+D9</f>
        <v>17625</v>
      </c>
      <c r="E44" s="118">
        <f>E43+E21+E19+E9</f>
        <v>3129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487</v>
      </c>
      <c r="D56" s="103">
        <f>D57+D59</f>
        <v>0</v>
      </c>
      <c r="E56" s="119">
        <f t="shared" si="1"/>
        <v>487</v>
      </c>
      <c r="F56" s="103">
        <f>F57+F59</f>
        <v>2470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487</v>
      </c>
      <c r="D57" s="108"/>
      <c r="E57" s="119">
        <f t="shared" si="1"/>
        <v>487</v>
      </c>
      <c r="F57" s="108">
        <v>2470</v>
      </c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>
        <v>10</v>
      </c>
      <c r="D62" s="108"/>
      <c r="E62" s="119">
        <f t="shared" si="1"/>
        <v>10</v>
      </c>
      <c r="F62" s="110">
        <v>84</v>
      </c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312</v>
      </c>
      <c r="D64" s="108"/>
      <c r="E64" s="119">
        <f t="shared" si="1"/>
        <v>312</v>
      </c>
      <c r="F64" s="110">
        <v>300</v>
      </c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809</v>
      </c>
      <c r="D66" s="103">
        <f>D52+D56+D61+D62+D63+D64</f>
        <v>0</v>
      </c>
      <c r="E66" s="119">
        <f t="shared" si="1"/>
        <v>809</v>
      </c>
      <c r="F66" s="103">
        <f>F52+F56+F61+F62+F63+F64</f>
        <v>2854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386</v>
      </c>
      <c r="D68" s="108"/>
      <c r="E68" s="119">
        <f t="shared" si="1"/>
        <v>386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122</v>
      </c>
      <c r="D71" s="105">
        <f>SUM(D72:D74)</f>
        <v>122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>
        <v>122</v>
      </c>
      <c r="D73" s="108">
        <v>122</v>
      </c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326</v>
      </c>
      <c r="D75" s="103">
        <f>D76+D78</f>
        <v>326</v>
      </c>
      <c r="E75" s="103">
        <f>E76+E78</f>
        <v>0</v>
      </c>
      <c r="F75" s="103">
        <f>F76+F78</f>
        <v>1235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326</v>
      </c>
      <c r="D76" s="108">
        <v>326</v>
      </c>
      <c r="E76" s="119">
        <f t="shared" si="1"/>
        <v>0</v>
      </c>
      <c r="F76" s="108">
        <v>1235</v>
      </c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0</v>
      </c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9201</v>
      </c>
      <c r="D85" s="104">
        <f>SUM(D86:D90)+D94</f>
        <v>9201</v>
      </c>
      <c r="E85" s="104">
        <f>SUM(E86:E90)+E94</f>
        <v>0</v>
      </c>
      <c r="F85" s="104">
        <f>SUM(F86:F90)+F94</f>
        <v>64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10</v>
      </c>
      <c r="D86" s="108">
        <v>10</v>
      </c>
      <c r="E86" s="119">
        <f t="shared" si="1"/>
        <v>0</v>
      </c>
      <c r="F86" s="108">
        <v>64</v>
      </c>
    </row>
    <row r="87" spans="1:6" ht="12">
      <c r="A87" s="396" t="s">
        <v>747</v>
      </c>
      <c r="B87" s="397" t="s">
        <v>748</v>
      </c>
      <c r="C87" s="108">
        <v>6936</v>
      </c>
      <c r="D87" s="108">
        <v>6936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158</v>
      </c>
      <c r="D88" s="108">
        <v>158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1419</v>
      </c>
      <c r="D89" s="108">
        <v>1419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282</v>
      </c>
      <c r="D90" s="103">
        <f>SUM(D91:D93)</f>
        <v>282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194</v>
      </c>
      <c r="D91" s="108">
        <v>194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88</v>
      </c>
      <c r="D93" s="108">
        <v>88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396</v>
      </c>
      <c r="D94" s="108">
        <v>396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7</v>
      </c>
      <c r="D95" s="108">
        <v>7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9656</v>
      </c>
      <c r="D96" s="104">
        <f>D85+D80+D75+D71+D95</f>
        <v>9656</v>
      </c>
      <c r="E96" s="104">
        <f>E85+E80+E75+E71+E95</f>
        <v>0</v>
      </c>
      <c r="F96" s="104">
        <f>F85+F80+F75+F71+F95</f>
        <v>1299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10851</v>
      </c>
      <c r="D97" s="104">
        <f>D96+D68+D66</f>
        <v>9656</v>
      </c>
      <c r="E97" s="104">
        <f>E96+E68+E66</f>
        <v>1195</v>
      </c>
      <c r="F97" s="104">
        <f>F96+F68+F66</f>
        <v>4153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781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7" t="s">
        <v>879</v>
      </c>
      <c r="B109" s="617"/>
      <c r="C109" s="617" t="s">
        <v>382</v>
      </c>
      <c r="D109" s="617"/>
      <c r="E109" s="617"/>
      <c r="F109" s="61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6" t="s">
        <v>782</v>
      </c>
      <c r="D111" s="616"/>
      <c r="E111" s="616"/>
      <c r="F111" s="61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39" sqref="C3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4" t="str">
        <f>'справка №1-БАЛАНС'!E3</f>
        <v>"М+С ХИДРАВЛИК" АД гр.КАЗАНЛЪК</v>
      </c>
      <c r="C4" s="624"/>
      <c r="D4" s="624"/>
      <c r="E4" s="624"/>
      <c r="F4" s="624"/>
      <c r="G4" s="630" t="s">
        <v>2</v>
      </c>
      <c r="H4" s="630"/>
      <c r="I4" s="500">
        <f>'справка №1-БАЛАНС'!H3</f>
        <v>123028180</v>
      </c>
    </row>
    <row r="5" spans="1:9" ht="15">
      <c r="A5" s="501" t="s">
        <v>5</v>
      </c>
      <c r="B5" s="625">
        <f>'справка №1-БАЛАНС'!E5</f>
        <v>41639</v>
      </c>
      <c r="C5" s="625"/>
      <c r="D5" s="625"/>
      <c r="E5" s="625"/>
      <c r="F5" s="625"/>
      <c r="G5" s="628" t="s">
        <v>4</v>
      </c>
      <c r="H5" s="629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>
        <v>1581</v>
      </c>
      <c r="G24" s="98">
        <v>49</v>
      </c>
      <c r="H24" s="98"/>
      <c r="I24" s="434">
        <f t="shared" si="0"/>
        <v>1630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1581</v>
      </c>
      <c r="G26" s="85">
        <f t="shared" si="2"/>
        <v>49</v>
      </c>
      <c r="H26" s="85">
        <f t="shared" si="2"/>
        <v>0</v>
      </c>
      <c r="I26" s="434">
        <f t="shared" si="0"/>
        <v>1630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7"/>
      <c r="C30" s="627"/>
      <c r="D30" s="459" t="s">
        <v>820</v>
      </c>
      <c r="E30" s="626"/>
      <c r="F30" s="626"/>
      <c r="G30" s="626"/>
      <c r="H30" s="420" t="s">
        <v>782</v>
      </c>
      <c r="I30" s="626"/>
      <c r="J30" s="626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9">
      <selection activeCell="D164" sqref="D16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1" t="s">
        <v>870</v>
      </c>
      <c r="C5" s="631"/>
      <c r="D5" s="631"/>
      <c r="E5" s="570" t="s">
        <v>2</v>
      </c>
      <c r="F5" s="451">
        <f>'справка №1-БАЛАНС'!H3</f>
        <v>123028180</v>
      </c>
    </row>
    <row r="6" spans="1:13" ht="15" customHeight="1">
      <c r="A6" s="27" t="s">
        <v>873</v>
      </c>
      <c r="B6" s="632">
        <f>'справка №1-БАЛАНС'!E5</f>
        <v>41639</v>
      </c>
      <c r="C6" s="632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863</v>
      </c>
      <c r="B12" s="37"/>
      <c r="C12" s="576">
        <v>5</v>
      </c>
      <c r="D12" s="575">
        <v>100</v>
      </c>
      <c r="E12" s="441"/>
      <c r="F12" s="443">
        <f>C12-E12</f>
        <v>5</v>
      </c>
    </row>
    <row r="13" spans="1:6" ht="12.75">
      <c r="A13" s="36"/>
      <c r="B13" s="37"/>
      <c r="C13" s="576"/>
      <c r="D13" s="575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831</v>
      </c>
      <c r="C27" s="577">
        <f>SUM(C12:C26)</f>
        <v>5</v>
      </c>
      <c r="D27" s="429"/>
      <c r="E27" s="429">
        <f>SUM(E12:E26)</f>
        <v>0</v>
      </c>
      <c r="F27" s="442">
        <f>SUM(F12:F26)</f>
        <v>5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864</v>
      </c>
      <c r="B63" s="40"/>
      <c r="C63" s="576">
        <v>0.093</v>
      </c>
      <c r="D63" s="441"/>
      <c r="E63" s="441"/>
      <c r="F63" s="443">
        <f>C63-E63</f>
        <v>0.093</v>
      </c>
    </row>
    <row r="64" spans="1:6" ht="12.75">
      <c r="A64" s="36" t="s">
        <v>865</v>
      </c>
      <c r="B64" s="40"/>
      <c r="C64" s="576">
        <v>0.02</v>
      </c>
      <c r="D64" s="441"/>
      <c r="E64" s="441"/>
      <c r="F64" s="443">
        <f aca="true" t="shared" si="3" ref="F64:F77">C64-E64</f>
        <v>0.02</v>
      </c>
    </row>
    <row r="65" spans="1:6" ht="12.75">
      <c r="A65" s="36" t="s">
        <v>866</v>
      </c>
      <c r="B65" s="40"/>
      <c r="C65" s="576">
        <v>0.085</v>
      </c>
      <c r="D65" s="441"/>
      <c r="E65" s="441"/>
      <c r="F65" s="443">
        <f t="shared" si="3"/>
        <v>0.085</v>
      </c>
    </row>
    <row r="66" spans="1:6" ht="12.75">
      <c r="A66" s="36" t="s">
        <v>867</v>
      </c>
      <c r="B66" s="40"/>
      <c r="C66" s="576">
        <v>0.5</v>
      </c>
      <c r="D66" s="575">
        <v>5</v>
      </c>
      <c r="E66" s="441"/>
      <c r="F66" s="443">
        <f t="shared" si="3"/>
        <v>0.5</v>
      </c>
    </row>
    <row r="67" spans="1:6" ht="12.75">
      <c r="A67" s="36" t="s">
        <v>868</v>
      </c>
      <c r="B67" s="37"/>
      <c r="C67" s="576">
        <v>0.5</v>
      </c>
      <c r="D67" s="575">
        <v>8.33</v>
      </c>
      <c r="E67" s="441"/>
      <c r="F67" s="443">
        <f t="shared" si="3"/>
        <v>0.5</v>
      </c>
    </row>
    <row r="68" spans="1:6" ht="12.75">
      <c r="A68" s="36" t="s">
        <v>869</v>
      </c>
      <c r="B68" s="37"/>
      <c r="C68" s="576">
        <v>9.583</v>
      </c>
      <c r="D68" s="575">
        <v>3.68</v>
      </c>
      <c r="E68" s="441"/>
      <c r="F68" s="443">
        <f t="shared" si="3"/>
        <v>9.583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577">
        <v>10.781</v>
      </c>
      <c r="D78" s="429"/>
      <c r="E78" s="429">
        <f>SUM(E63:E77)</f>
        <v>0</v>
      </c>
      <c r="F78" s="442">
        <f>SUM(F63:F77)</f>
        <v>10.781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577">
        <v>15.781</v>
      </c>
      <c r="D79" s="429"/>
      <c r="E79" s="429">
        <f>E78+E61+E44+E27</f>
        <v>0</v>
      </c>
      <c r="F79" s="442">
        <f>F78+F61+F44+F27</f>
        <v>15.781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874</v>
      </c>
      <c r="B82" s="40"/>
      <c r="C82" s="441">
        <v>20</v>
      </c>
      <c r="D82" s="441">
        <v>100</v>
      </c>
      <c r="E82" s="441"/>
      <c r="F82" s="443">
        <f>C82-E82</f>
        <v>20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842</v>
      </c>
      <c r="C97" s="429">
        <f>SUM(C82:C96)</f>
        <v>20</v>
      </c>
      <c r="D97" s="429"/>
      <c r="E97" s="429">
        <f>SUM(E82:E96)</f>
        <v>0</v>
      </c>
      <c r="F97" s="442">
        <f>SUM(F82:F96)</f>
        <v>20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20</v>
      </c>
      <c r="D149" s="429"/>
      <c r="E149" s="429">
        <f>E148+E131+E114+E97</f>
        <v>0</v>
      </c>
      <c r="F149" s="442">
        <f>F148+F131+F114+F97</f>
        <v>20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33" t="s">
        <v>848</v>
      </c>
      <c r="D151" s="633"/>
      <c r="E151" s="633"/>
      <c r="F151" s="633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3" t="s">
        <v>856</v>
      </c>
      <c r="D153" s="633"/>
      <c r="E153" s="633"/>
      <c r="F153" s="633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vdoneva</cp:lastModifiedBy>
  <cp:lastPrinted>2014-01-28T10:21:30Z</cp:lastPrinted>
  <dcterms:created xsi:type="dcterms:W3CDTF">2000-06-29T12:02:40Z</dcterms:created>
  <dcterms:modified xsi:type="dcterms:W3CDTF">2014-01-28T12:52:40Z</dcterms:modified>
  <cp:category/>
  <cp:version/>
  <cp:contentType/>
  <cp:contentStatus/>
</cp:coreProperties>
</file>