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<sst xmlns="http://schemas.openxmlformats.org/spreadsheetml/2006/main" count="2004" uniqueCount="701">
  <si>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</si>
  <si>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</si>
  <si>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</si>
  <si>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</si>
  <si>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</si>
  <si>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</si>
  <si>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</si>
  <si>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</si>
  <si>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</si>
  <si>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</si>
  <si>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</si>
  <si>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</si>
  <si>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</si>
  <si>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</si>
  <si>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</si>
  <si>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</si>
  <si>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</si>
  <si>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</si>
  <si>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</si>
  <si>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</si>
  <si>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</si>
  <si>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</si>
  <si>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</si>
  <si>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</si>
  <si>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</si>
  <si>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</si>
  <si>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</si>
  <si>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</si>
  <si>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</si>
  <si>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</si>
  <si>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</si>
  <si>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</si>
  <si>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</si>
  <si>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</si>
  <si>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</si>
  <si>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</si>
  <si>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</si>
  <si>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</si>
  <si>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</si>
  <si>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</si>
  <si>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</si>
  <si>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</si>
  <si>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</si>
  <si>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</si>
  <si>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</si>
  <si>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</si>
  <si>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</si>
  <si>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</si>
  <si>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</si>
  <si>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</si>
  <si>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</si>
  <si>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</si>
  <si>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</si>
  <si>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</si>
  <si>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</si>
  <si>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</si>
  <si>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</si>
  <si>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</si>
  <si>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</si>
  <si>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</si>
  <si>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</si>
  <si>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</si>
  <si>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</si>
  <si>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</si>
  <si>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</si>
  <si>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</si>
  <si>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</si>
  <si>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</si>
  <si>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</si>
  <si>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</si>
  <si>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</si>
  <si>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</si>
  <si>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</si>
  <si>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</si>
  <si>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</si>
  <si>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</si>
  <si>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</si>
  <si>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</si>
  <si>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</si>
  <si>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</si>
  <si>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</si>
  <si>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</si>
  <si>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</si>
  <si>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</si>
  <si>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</si>
  <si>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</si>
  <si>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</si>
  <si>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</si>
  <si>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</si>
  <si>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</si>
  <si>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</si>
  <si>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</si>
  <si>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</si>
  <si>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</si>
  <si>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</si>
  <si>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</si>
  <si>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</si>
  <si>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</si>
  <si>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</si>
  <si>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</si>
  <si>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</si>
  <si>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</si>
  <si>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</si>
  <si>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</si>
  <si>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</si>
  <si>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</si>
  <si>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</si>
  <si>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</si>
  <si>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</si>
  <si>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</si>
  <si>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</si>
  <si>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</si>
  <si>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</si>
  <si>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</si>
  <si>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</si>
  <si>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</si>
  <si>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</si>
  <si>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</si>
  <si>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</si>
  <si>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</si>
  <si>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</si>
  <si>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</si>
  <si>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</si>
  <si>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</si>
  <si>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</si>
  <si>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</si>
  <si>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</si>
  <si>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</si>
  <si>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</si>
  <si>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</si>
  <si>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</si>
  <si>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</si>
  <si>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</si>
  <si>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</si>
  <si>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</si>
  <si>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</si>
  <si>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</si>
  <si>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</si>
  <si>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</si>
  <si>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</si>
  <si>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</si>
  <si>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</si>
  <si>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</si>
  <si>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</si>
  <si>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</si>
  <si>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</si>
  <si>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</si>
  <si>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</si>
  <si>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</si>
  <si>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</si>
  <si>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</si>
  <si>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</si>
  <si>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</si>
  <si>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</si>
  <si>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</si>
  <si>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</si>
  <si>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</si>
  <si>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</si>
  <si>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</si>
  <si>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</si>
  <si>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</si>
  <si>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</si>
  <si>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</si>
  <si>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</si>
  <si>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</si>
  <si>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</si>
  <si>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</si>
  <si>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</si>
  <si>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</si>
  <si>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</si>
  <si>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</si>
  <si>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</si>
  <si>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</si>
  <si>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</si>
  <si>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</si>
  <si>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</si>
  <si>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</si>
  <si>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</si>
  <si>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</si>
  <si>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</si>
  <si>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</si>
  <si>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</si>
  <si>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</si>
  <si>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</si>
  <si>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</si>
  <si>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</si>
  <si>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</si>
  <si>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</si>
  <si>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</si>
  <si>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</si>
  <si>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</si>
  <si>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</si>
  <si>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</si>
  <si>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</si>
  <si>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</si>
  <si>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</si>
  <si>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</si>
  <si>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</si>
  <si>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</si>
  <si>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</si>
  <si>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</si>
  <si>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</si>
  <si>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</si>
  <si>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</si>
  <si>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</si>
  <si>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</si>
  <si>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</si>
  <si>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</si>
  <si>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</si>
  <si>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</si>
  <si>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</si>
  <si>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</si>
  <si>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</si>
  <si>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</si>
  <si>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</si>
  <si>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</si>
  <si>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</si>
  <si>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</si>
  <si>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</si>
  <si>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</si>
  <si>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</si>
  <si>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</si>
  <si>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</si>
  <si>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</si>
  <si>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</si>
  <si>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</si>
  <si>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</si>
  <si>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</si>
  <si>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</si>
  <si>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</si>
  <si>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</si>
  <si>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</si>
  <si>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</si>
  <si>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</si>
  <si>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</si>
  <si>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</si>
  <si>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</si>
  <si>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</si>
  <si>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</si>
  <si>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</si>
  <si>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</si>
  <si>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</si>
  <si>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</si>
  <si>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</si>
  <si>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</si>
  <si>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</si>
  <si>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</si>
  <si>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</si>
  <si>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</si>
  <si>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</si>
  <si>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</si>
  <si>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</si>
  <si>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</si>
  <si>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</si>
  <si>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</si>
  <si>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</si>
  <si>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</si>
  <si>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</si>
  <si>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</si>
  <si>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</si>
  <si>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</si>
  <si>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</si>
  <si>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</si>
  <si>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</si>
  <si>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</si>
  <si>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</si>
  <si>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</si>
  <si>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</si>
  <si>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</si>
  <si>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</si>
  <si>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</si>
  <si>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</si>
  <si>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</si>
  <si>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</si>
  <si>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</si>
  <si>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</si>
  <si>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</si>
  <si>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</si>
  <si>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</si>
  <si>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</si>
  <si>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</si>
  <si>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</si>
  <si>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</si>
  <si>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</si>
  <si>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</si>
  <si>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</si>
  <si>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</si>
  <si>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</si>
  <si>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</si>
  <si>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</si>
  <si>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</si>
  <si>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</si>
  <si>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</si>
  <si>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</si>
  <si>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</si>
  <si>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</si>
  <si>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</si>
  <si>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</si>
  <si>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</si>
  <si>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</si>
  <si>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</si>
  <si>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</si>
  <si>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</si>
  <si>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</si>
  <si>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</si>
  <si>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</si>
  <si>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</si>
  <si>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</si>
  <si>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</si>
  <si>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</si>
  <si>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</si>
  <si>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</si>
  <si>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</si>
  <si>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</si>
  <si>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</si>
  <si>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</si>
  <si>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</si>
  <si>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</si>
  <si>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</si>
  <si>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</si>
  <si>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</si>
  <si>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</si>
  <si>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</si>
  <si>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</si>
  <si>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</si>
  <si>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</si>
  <si>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</si>
  <si>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</si>
  <si>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</si>
  <si>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</si>
  <si>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</si>
  <si>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</si>
  <si>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</si>
  <si>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</si>
  <si>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</si>
  <si>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</si>
  <si>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</si>
  <si>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</si>
  <si>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</si>
  <si>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</si>
  <si>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</si>
  <si>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</si>
  <si>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</si>
  <si>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</si>
  <si>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</si>
  <si>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</si>
  <si>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</si>
  <si>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</si>
  <si>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</si>
  <si>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</si>
  <si>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</si>
  <si>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</si>
  <si>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</si>
  <si>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</si>
  <si>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</si>
  <si>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</si>
  <si>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</si>
  <si>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</si>
  <si>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</si>
  <si>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</si>
  <si>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</si>
  <si>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</si>
  <si>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</si>
  <si>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</si>
  <si>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</si>
  <si>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</si>
  <si>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</si>
  <si>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</si>
  <si>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</si>
  <si>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</si>
  <si>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</si>
  <si>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</si>
  <si>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</si>
  <si>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</si>
  <si>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</si>
  <si>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</si>
  <si>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</si>
  <si>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</si>
  <si>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</si>
  <si>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</si>
  <si>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</si>
  <si>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</si>
  <si>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</si>
  <si>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</si>
  <si>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</si>
  <si>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</si>
  <si>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</si>
  <si>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</si>
  <si>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</si>
  <si>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</si>
  <si>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</si>
  <si>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</si>
  <si>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</si>
  <si>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</si>
  <si>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</si>
  <si>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</si>
  <si>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</si>
  <si>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</si>
  <si>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</si>
  <si>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</si>
  <si>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</si>
  <si>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</si>
  <si>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</si>
  <si>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</si>
  <si>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</si>
  <si>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</si>
  <si>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</si>
  <si>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</si>
  <si>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</si>
  <si>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</si>
  <si>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</si>
  <si>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</si>
  <si>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</si>
  <si>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</si>
  <si>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</si>
  <si>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</si>
  <si>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</si>
  <si>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</si>
  <si>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</si>
  <si>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</si>
  <si>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</si>
  <si>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</si>
  <si>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</si>
  <si>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</si>
  <si>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</si>
  <si>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</si>
  <si>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</si>
  <si>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</si>
  <si>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</si>
  <si>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</si>
  <si>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</si>
  <si>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</si>
  <si>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</si>
  <si>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</si>
  <si>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</si>
  <si>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</si>
  <si>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</si>
  <si>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</si>
  <si>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</si>
  <si>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</si>
  <si>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</si>
  <si>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</si>
  <si>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</si>
  <si>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</si>
  <si>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</si>
  <si>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</si>
  <si>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</si>
  <si>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</si>
  <si>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</si>
  <si>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</si>
  <si>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</si>
  <si>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</si>
  <si>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</si>
  <si>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</si>
  <si>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</si>
  <si>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</si>
  <si>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</si>
  <si>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</si>
  <si>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</si>
  <si>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</si>
  <si>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</si>
  <si>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</si>
  <si>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</si>
  <si>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</si>
  <si>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</si>
  <si>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</si>
  <si>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</si>
  <si>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</si>
  <si>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</si>
  <si>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</si>
  <si>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</si>
  <si>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</si>
  <si>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</si>
  <si>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</si>
  <si>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</si>
  <si>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</si>
  <si>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</si>
  <si>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</si>
  <si>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</si>
  <si>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</si>
  <si>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</si>
  <si>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</si>
  <si>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</si>
  <si>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</si>
  <si>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</si>
  <si>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</si>
  <si>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</si>
  <si>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</si>
  <si>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</si>
  <si>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</si>
  <si>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</si>
  <si>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</si>
  <si>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</si>
  <si>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</si>
  <si>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</si>
  <si>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</si>
  <si>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</si>
  <si>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</si>
  <si>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</si>
  <si>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</si>
  <si>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</si>
  <si>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</si>
  <si>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</si>
  <si>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</si>
  <si>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</si>
  <si>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</si>
  <si>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</si>
  <si>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</si>
  <si>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</si>
  <si>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</si>
  <si>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</si>
  <si>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</si>
  <si>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</si>
  <si>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</si>
  <si>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</si>
  <si>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</si>
  <si>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</si>
  <si>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</si>
  <si>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</si>
  <si>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</si>
  <si>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</si>
  <si>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</si>
  <si>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</si>
  <si>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</si>
  <si>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</si>
  <si>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</si>
  <si>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</si>
  <si>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</si>
  <si>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</si>
  <si>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</si>
  <si>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</si>
  <si>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</si>
  <si>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</si>
  <si>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</si>
  <si>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</si>
  <si>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</si>
  <si>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</si>
  <si>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</si>
  <si>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</si>
  <si>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</si>
  <si>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</si>
  <si>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</si>
  <si>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</si>
  <si>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</si>
  <si>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</si>
  <si>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</si>
  <si>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</si>
  <si>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</si>
  <si>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</si>
  <si>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</si>
  <si>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</si>
  <si>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</si>
  <si>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</si>
  <si>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</si>
  <si>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</si>
  <si>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</si>
  <si>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</si>
  <si>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</si>
  <si>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</si>
  <si>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</si>
  <si>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</si>
  <si>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</si>
  <si>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</si>
  <si>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</si>
  <si>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</si>
  <si>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</si>
  <si>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</si>
  <si>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</si>
  <si>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</si>
  <si>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</si>
  <si>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</si>
  <si>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</si>
  <si>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</si>
  <si>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</si>
  <si>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</si>
  <si>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</si>
  <si>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</si>
  <si>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</si>
  <si>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</si>
  <si>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</si>
  <si>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</si>
  <si>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</si>
  <si>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</si>
  <si>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</si>
  <si>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</si>
  <si>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</si>
  <si>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</si>
  <si>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</si>
  <si>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</si>
  <si>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</si>
  <si>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</si>
  <si>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</si>
  <si>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</si>
  <si>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</si>
  <si>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</si>
  <si>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</si>
  <si>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</si>
  <si>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</si>
  <si>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</si>
  <si>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</si>
  <si>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</si>
  <si>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</si>
  <si>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</si>
  <si>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</si>
  <si>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</si>
  <si>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</si>
  <si>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</si>
  <si>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</si>
  <si>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</si>
  <si>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</si>
  <si>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</si>
  <si>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</si>
  <si>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</si>
  <si>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</si>
  <si>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</si>
  <si>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</si>
  <si>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</si>
  <si>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</si>
  <si>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</si>
  <si>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</si>
  <si>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</si>
  <si>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</si>
  <si>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</si>
  <si>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</si>
  <si>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</si>
  <si>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</si>
  <si>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</si>
  <si>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</si>
  <si>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</si>
  <si>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</si>
  <si>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</si>
  <si>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</si>
  <si>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</si>
  <si>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</si>
  <si>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</si>
  <si>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</si>
  <si>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</si>
  <si>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</si>
  <si>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</si>
  <si>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</si>
  <si>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</si>
  <si>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</si>
  <si>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</si>
  <si>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</si>
  <si>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</si>
  <si>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</si>
  <si>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</si>
  <si>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</si>
  <si>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</si>
  <si>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</si>
  <si>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</si>
  <si>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</si>
  <si>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</si>
  <si>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</si>
  <si>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</si>
  <si>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</si>
  <si>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</si>
  <si>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</si>
  <si>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</si>
  <si>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</si>
  <si>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</si>
  <si>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</si>
  <si>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</si>
  <si>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</si>
  <si>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</si>
  <si>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</si>
  <si>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</si>
  <si>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</si>
  <si>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</si>
  <si>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</si>
  <si>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</si>
  <si>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</si>
  <si>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</si>
  <si>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</si>
  <si>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</si>
  <si>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</si>
  <si>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</si>
  <si>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</si>
  <si>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</si>
  <si>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</si>
  <si>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</si>
  <si>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</si>
  <si>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</si>
  <si>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</si>
  <si>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</si>
  <si>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</si>
  <si>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</si>
  <si>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</si>
  <si>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</si>
  <si>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</si>
  <si>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Почивна станция с. Енина</t>
  </si>
  <si>
    <t>1 М плюс С Инвест ЕООД</t>
  </si>
  <si>
    <t>2 Фестомашинекс София</t>
  </si>
  <si>
    <t>3 ПД Темида Варна</t>
  </si>
  <si>
    <t>4 СПХ ТРАНС София</t>
  </si>
  <si>
    <t>6 Прогрес АД Стара Загора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</si>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</sst>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43129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42736</v>
      </c>
    </row>
    <row r="10" spans="1:2" ht="15">
      <c r="A10" s="7" t="s">
        <v>2</v>
      </c>
      <c r="B10" s="357">
        <v>43100</v>
      </c>
    </row>
    <row r="11" spans="1:2" ht="15">
      <c r="A11" s="7" t="s">
        <v>668</v>
      </c>
      <c r="B11" s="357">
        <v>43129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700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698</v>
      </c>
    </row>
    <row r="27" spans="1:2" ht="15">
      <c r="A27" s="10" t="s">
        <v>662</v>
      </c>
      <c r="B27" s="358" t="s">
        <v>699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1759</v>
      </c>
      <c r="E12" s="76" t="s">
        <v>25</v>
      </c>
      <c r="F12" s="80" t="s">
        <v>26</v>
      </c>
      <c r="G12" s="138">
        <v>39043</v>
      </c>
      <c r="H12" s="137">
        <v>39043</v>
      </c>
    </row>
    <row r="13" spans="1:8" ht="15">
      <c r="A13" s="76" t="s">
        <v>27</v>
      </c>
      <c r="B13" s="78" t="s">
        <v>28</v>
      </c>
      <c r="C13" s="138">
        <v>12267</v>
      </c>
      <c r="D13" s="137">
        <v>12252</v>
      </c>
      <c r="E13" s="76" t="s">
        <v>553</v>
      </c>
      <c r="F13" s="80" t="s">
        <v>29</v>
      </c>
      <c r="G13" s="138">
        <v>39043</v>
      </c>
      <c r="H13" s="137">
        <v>39043</v>
      </c>
    </row>
    <row r="14" spans="1:8" ht="15">
      <c r="A14" s="76" t="s">
        <v>30</v>
      </c>
      <c r="B14" s="78" t="s">
        <v>31</v>
      </c>
      <c r="C14" s="138">
        <v>15600</v>
      </c>
      <c r="D14" s="137">
        <v>15404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2154</v>
      </c>
      <c r="D15" s="137">
        <v>2119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293</v>
      </c>
      <c r="D16" s="137">
        <v>436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138</v>
      </c>
      <c r="D17" s="137">
        <v>154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483</v>
      </c>
      <c r="D18" s="137">
        <v>1310</v>
      </c>
      <c r="E18" s="272" t="s">
        <v>47</v>
      </c>
      <c r="F18" s="271" t="s">
        <v>48</v>
      </c>
      <c r="G18" s="388">
        <f>G12+G15+G16+G17</f>
        <v>39043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32667</v>
      </c>
      <c r="D20" s="377">
        <f>SUM(D12:D19)</f>
        <v>33434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10923</v>
      </c>
      <c r="H21" s="137">
        <v>10999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3906</v>
      </c>
      <c r="H23" s="137">
        <v>3906</v>
      </c>
    </row>
    <row r="24" spans="1:13" ht="15">
      <c r="A24" s="76" t="s">
        <v>67</v>
      </c>
      <c r="B24" s="78" t="s">
        <v>68</v>
      </c>
      <c r="C24" s="138">
        <v>8</v>
      </c>
      <c r="D24" s="137">
        <v>10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61</v>
      </c>
      <c r="D25" s="137">
        <v>168</v>
      </c>
      <c r="E25" s="76" t="s">
        <v>73</v>
      </c>
      <c r="F25" s="80" t="s">
        <v>74</v>
      </c>
      <c r="G25" s="138">
        <v>158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14987</v>
      </c>
      <c r="H26" s="377">
        <f>H20+H21+H22</f>
        <v>15063</v>
      </c>
      <c r="M26" s="85"/>
    </row>
    <row r="27" spans="1:8" ht="15.75">
      <c r="A27" s="76" t="s">
        <v>79</v>
      </c>
      <c r="B27" s="78" t="s">
        <v>80</v>
      </c>
      <c r="C27" s="138">
        <v>23</v>
      </c>
      <c r="D27" s="137">
        <v>34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92</v>
      </c>
      <c r="D28" s="377">
        <f>SUM(D24:D27)</f>
        <v>212</v>
      </c>
      <c r="E28" s="143" t="s">
        <v>84</v>
      </c>
      <c r="F28" s="80" t="s">
        <v>85</v>
      </c>
      <c r="G28" s="374">
        <f>SUM(G29:G31)</f>
        <v>4358</v>
      </c>
      <c r="H28" s="375">
        <f>SUM(H29:H31)</f>
        <v>2707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4358</v>
      </c>
      <c r="H29" s="137">
        <v>2707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14552</v>
      </c>
      <c r="H32" s="137">
        <v>12672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18910</v>
      </c>
      <c r="H34" s="377">
        <f>H28+H32+H33</f>
        <v>15379</v>
      </c>
    </row>
    <row r="35" spans="1:8" ht="15">
      <c r="A35" s="76" t="s">
        <v>106</v>
      </c>
      <c r="B35" s="81" t="s">
        <v>107</v>
      </c>
      <c r="C35" s="374">
        <f>SUM(C36:C39)</f>
        <v>79</v>
      </c>
      <c r="D35" s="375">
        <f>SUM(D36:D39)</f>
        <v>79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69</v>
      </c>
      <c r="D36" s="137">
        <v>69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72940</v>
      </c>
      <c r="H37" s="379">
        <f>H26+H18+H34</f>
        <v>69485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10</v>
      </c>
      <c r="D39" s="137">
        <v>10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79</v>
      </c>
      <c r="D46" s="377">
        <f>D35+D40+D45</f>
        <v>79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63</v>
      </c>
      <c r="H47" s="137">
        <v>82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4127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63</v>
      </c>
      <c r="H50" s="375">
        <f>SUM(H44:H49)</f>
        <v>82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4029</v>
      </c>
      <c r="D52" s="377">
        <f>SUM(D48:D51)</f>
        <v>4127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234</v>
      </c>
      <c r="H54" s="137">
        <v>293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36867</v>
      </c>
      <c r="D56" s="381">
        <f>D20+D21+D22+D28+D33+D46+D52+D54+D55</f>
        <v>37852</v>
      </c>
      <c r="E56" s="87" t="s">
        <v>557</v>
      </c>
      <c r="F56" s="86" t="s">
        <v>172</v>
      </c>
      <c r="G56" s="378">
        <f>G50+G52+G53+G54+G55</f>
        <v>297</v>
      </c>
      <c r="H56" s="379">
        <f>H50+H52+H53+H54+H55</f>
        <v>375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6931</v>
      </c>
      <c r="D59" s="137">
        <v>6907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352</v>
      </c>
      <c r="D60" s="137">
        <v>446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13754</v>
      </c>
      <c r="H61" s="375">
        <f>SUM(H62:H68)</f>
        <v>10693</v>
      </c>
    </row>
    <row r="62" spans="1:13" ht="15">
      <c r="A62" s="76" t="s">
        <v>186</v>
      </c>
      <c r="B62" s="81" t="s">
        <v>187</v>
      </c>
      <c r="C62" s="138">
        <v>4349</v>
      </c>
      <c r="D62" s="137">
        <v>3434</v>
      </c>
      <c r="E62" s="141" t="s">
        <v>192</v>
      </c>
      <c r="F62" s="80" t="s">
        <v>193</v>
      </c>
      <c r="G62" s="138">
        <v>197</v>
      </c>
      <c r="H62" s="137">
        <v>179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25</v>
      </c>
      <c r="H63" s="137">
        <v>29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8676</v>
      </c>
      <c r="H64" s="137">
        <v>6754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11632</v>
      </c>
      <c r="D65" s="377">
        <f>SUM(D59:D64)</f>
        <v>10787</v>
      </c>
      <c r="E65" s="76" t="s">
        <v>201</v>
      </c>
      <c r="F65" s="80" t="s">
        <v>202</v>
      </c>
      <c r="G65" s="138">
        <v>311</v>
      </c>
      <c r="H65" s="137">
        <v>179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3426</v>
      </c>
      <c r="H66" s="137">
        <v>2466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694</v>
      </c>
      <c r="H67" s="137">
        <v>514</v>
      </c>
    </row>
    <row r="68" spans="1:8" ht="15">
      <c r="A68" s="76" t="s">
        <v>206</v>
      </c>
      <c r="B68" s="78" t="s">
        <v>207</v>
      </c>
      <c r="C68" s="138">
        <v>3544</v>
      </c>
      <c r="D68" s="137">
        <v>2191</v>
      </c>
      <c r="E68" s="76" t="s">
        <v>212</v>
      </c>
      <c r="F68" s="80" t="s">
        <v>213</v>
      </c>
      <c r="G68" s="138">
        <v>425</v>
      </c>
      <c r="H68" s="137">
        <v>572</v>
      </c>
    </row>
    <row r="69" spans="1:8" ht="15">
      <c r="A69" s="76" t="s">
        <v>210</v>
      </c>
      <c r="B69" s="78" t="s">
        <v>211</v>
      </c>
      <c r="C69" s="138">
        <v>14766</v>
      </c>
      <c r="D69" s="137">
        <v>10335</v>
      </c>
      <c r="E69" s="142" t="s">
        <v>79</v>
      </c>
      <c r="F69" s="80" t="s">
        <v>216</v>
      </c>
      <c r="G69" s="138">
        <v>159</v>
      </c>
      <c r="H69" s="137">
        <v>143</v>
      </c>
    </row>
    <row r="70" spans="1:8" ht="15">
      <c r="A70" s="76" t="s">
        <v>214</v>
      </c>
      <c r="B70" s="78" t="s">
        <v>215</v>
      </c>
      <c r="C70" s="138">
        <v>2740</v>
      </c>
      <c r="D70" s="137">
        <v>642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13913</v>
      </c>
      <c r="H71" s="377">
        <f>H59+H60+H61+H69+H70</f>
        <v>10836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556</v>
      </c>
      <c r="D73" s="137">
        <v>389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69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21675</v>
      </c>
      <c r="D76" s="377">
        <f>SUM(D68:D75)</f>
        <v>13630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1703</v>
      </c>
      <c r="D79" s="375">
        <f>SUM(D80:D82)</f>
        <v>1685</v>
      </c>
      <c r="E79" s="146" t="s">
        <v>556</v>
      </c>
      <c r="F79" s="86" t="s">
        <v>241</v>
      </c>
      <c r="G79" s="378">
        <f>G71+G73+G75+G77</f>
        <v>13913</v>
      </c>
      <c r="H79" s="379">
        <f>H71+H73+H75+H77</f>
        <v>10836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1703</v>
      </c>
      <c r="D82" s="137">
        <v>1685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1703</v>
      </c>
      <c r="D85" s="377">
        <f>D84+D83+D79</f>
        <v>1685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22</v>
      </c>
      <c r="D88" s="137">
        <v>31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7127</v>
      </c>
      <c r="D89" s="137">
        <v>8648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8018</v>
      </c>
      <c r="D90" s="137">
        <v>7958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15167</v>
      </c>
      <c r="D92" s="377">
        <f>SUM(D88:D91)</f>
        <v>16637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106</v>
      </c>
      <c r="D93" s="270">
        <v>105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50283</v>
      </c>
      <c r="D94" s="381">
        <f>D65+D76+D85+D92+D93</f>
        <v>42844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87150</v>
      </c>
      <c r="D95" s="383">
        <f>D94+D56</f>
        <v>80696</v>
      </c>
      <c r="E95" s="169" t="s">
        <v>635</v>
      </c>
      <c r="F95" s="280" t="s">
        <v>268</v>
      </c>
      <c r="G95" s="382">
        <f>G37+G40+G56+G79</f>
        <v>87150</v>
      </c>
      <c r="H95" s="383">
        <f>H37+H40+H56+H79</f>
        <v>80696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43129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49954</v>
      </c>
      <c r="D12" s="257">
        <v>42008</v>
      </c>
      <c r="E12" s="135" t="s">
        <v>277</v>
      </c>
      <c r="F12" s="180" t="s">
        <v>278</v>
      </c>
      <c r="G12" s="256">
        <v>109558</v>
      </c>
      <c r="H12" s="257">
        <v>92708</v>
      </c>
    </row>
    <row r="13" spans="1:8" ht="15">
      <c r="A13" s="135" t="s">
        <v>279</v>
      </c>
      <c r="B13" s="131" t="s">
        <v>280</v>
      </c>
      <c r="C13" s="256">
        <v>7736</v>
      </c>
      <c r="D13" s="257">
        <v>6985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7298</v>
      </c>
      <c r="D14" s="257">
        <v>6809</v>
      </c>
      <c r="E14" s="185" t="s">
        <v>285</v>
      </c>
      <c r="F14" s="180" t="s">
        <v>286</v>
      </c>
      <c r="G14" s="256">
        <v>683</v>
      </c>
      <c r="H14" s="257">
        <v>497</v>
      </c>
    </row>
    <row r="15" spans="1:8" ht="15">
      <c r="A15" s="135" t="s">
        <v>287</v>
      </c>
      <c r="B15" s="131" t="s">
        <v>288</v>
      </c>
      <c r="C15" s="256">
        <v>24414</v>
      </c>
      <c r="D15" s="257">
        <v>19481</v>
      </c>
      <c r="E15" s="185" t="s">
        <v>79</v>
      </c>
      <c r="F15" s="180" t="s">
        <v>289</v>
      </c>
      <c r="G15" s="256">
        <v>585</v>
      </c>
      <c r="H15" s="257">
        <v>322</v>
      </c>
    </row>
    <row r="16" spans="1:8" ht="15.75">
      <c r="A16" s="135" t="s">
        <v>290</v>
      </c>
      <c r="B16" s="131" t="s">
        <v>291</v>
      </c>
      <c r="C16" s="256">
        <v>5035</v>
      </c>
      <c r="D16" s="257">
        <v>4141</v>
      </c>
      <c r="E16" s="176" t="s">
        <v>52</v>
      </c>
      <c r="F16" s="204" t="s">
        <v>292</v>
      </c>
      <c r="G16" s="407">
        <f>SUM(G12:G15)</f>
        <v>110826</v>
      </c>
      <c r="H16" s="408">
        <f>SUM(H12:H15)</f>
        <v>93527</v>
      </c>
    </row>
    <row r="17" spans="1:8" ht="30.75">
      <c r="A17" s="135" t="s">
        <v>293</v>
      </c>
      <c r="B17" s="131" t="s">
        <v>294</v>
      </c>
      <c r="C17" s="256">
        <v>167</v>
      </c>
      <c r="D17" s="257">
        <v>69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-879</v>
      </c>
      <c r="D18" s="257">
        <v>-842</v>
      </c>
      <c r="E18" s="174" t="s">
        <v>297</v>
      </c>
      <c r="F18" s="178" t="s">
        <v>298</v>
      </c>
      <c r="G18" s="418">
        <v>1</v>
      </c>
      <c r="H18" s="419">
        <v>10</v>
      </c>
    </row>
    <row r="19" spans="1:8" ht="15">
      <c r="A19" s="135" t="s">
        <v>299</v>
      </c>
      <c r="B19" s="131" t="s">
        <v>300</v>
      </c>
      <c r="C19" s="256">
        <v>751</v>
      </c>
      <c r="D19" s="257">
        <v>712</v>
      </c>
      <c r="E19" s="135" t="s">
        <v>301</v>
      </c>
      <c r="F19" s="177" t="s">
        <v>302</v>
      </c>
      <c r="G19" s="256">
        <v>1</v>
      </c>
      <c r="H19" s="257">
        <v>10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94476</v>
      </c>
      <c r="D22" s="408">
        <f>SUM(D12:D18)+D19</f>
        <v>79363</v>
      </c>
      <c r="E22" s="135" t="s">
        <v>309</v>
      </c>
      <c r="F22" s="177" t="s">
        <v>310</v>
      </c>
      <c r="G22" s="256">
        <v>31</v>
      </c>
      <c r="H22" s="257">
        <v>32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5</v>
      </c>
      <c r="D25" s="257">
        <v>5</v>
      </c>
      <c r="E25" s="135" t="s">
        <v>318</v>
      </c>
      <c r="F25" s="177" t="s">
        <v>319</v>
      </c>
      <c r="G25" s="256">
        <v>38</v>
      </c>
      <c r="H25" s="257">
        <v>49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129</v>
      </c>
      <c r="D27" s="257">
        <v>51</v>
      </c>
      <c r="E27" s="176" t="s">
        <v>104</v>
      </c>
      <c r="F27" s="178" t="s">
        <v>326</v>
      </c>
      <c r="G27" s="407">
        <f>SUM(G22:G26)</f>
        <v>69</v>
      </c>
      <c r="H27" s="408">
        <f>SUM(H22:H26)</f>
        <v>81</v>
      </c>
    </row>
    <row r="28" spans="1:8" ht="15">
      <c r="A28" s="135" t="s">
        <v>79</v>
      </c>
      <c r="B28" s="177" t="s">
        <v>327</v>
      </c>
      <c r="C28" s="256">
        <v>107</v>
      </c>
      <c r="D28" s="257">
        <v>106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241</v>
      </c>
      <c r="D29" s="408">
        <f>SUM(D25:D28)</f>
        <v>162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94717</v>
      </c>
      <c r="D31" s="414">
        <f>D29+D22</f>
        <v>79525</v>
      </c>
      <c r="E31" s="191" t="s">
        <v>548</v>
      </c>
      <c r="F31" s="206" t="s">
        <v>331</v>
      </c>
      <c r="G31" s="193">
        <f>G16+G18+G27</f>
        <v>110896</v>
      </c>
      <c r="H31" s="194">
        <f>H16+H18+H27</f>
        <v>93618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16179</v>
      </c>
      <c r="D33" s="184">
        <f>IF((H31-D31)&gt;0,H31-D31,0)</f>
        <v>14093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94717</v>
      </c>
      <c r="D36" s="416">
        <f>D31-D34+D35</f>
        <v>79525</v>
      </c>
      <c r="E36" s="202" t="s">
        <v>346</v>
      </c>
      <c r="F36" s="196" t="s">
        <v>347</v>
      </c>
      <c r="G36" s="207">
        <f>G35-G34+G31</f>
        <v>110896</v>
      </c>
      <c r="H36" s="208">
        <f>H35-H34+H31</f>
        <v>93618</v>
      </c>
    </row>
    <row r="37" spans="1:8" ht="15.75">
      <c r="A37" s="201" t="s">
        <v>348</v>
      </c>
      <c r="B37" s="171" t="s">
        <v>349</v>
      </c>
      <c r="C37" s="413">
        <f>IF((G36-C36)&gt;0,G36-C36,0)</f>
        <v>16179</v>
      </c>
      <c r="D37" s="414">
        <f>IF((H36-D36)&gt;0,H36-D36,0)</f>
        <v>14093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1627</v>
      </c>
      <c r="D38" s="408">
        <f>D39+D40+D41</f>
        <v>1421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1627</v>
      </c>
      <c r="D39" s="257">
        <v>1421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14552</v>
      </c>
      <c r="D42" s="184">
        <f>+IF((H36-D36-D38)&gt;0,H36-D36-D38,0)</f>
        <v>12672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14552</v>
      </c>
      <c r="D44" s="208">
        <f>IF(H42=0,IF(D42-D43&gt;0,D42-D43+H43,0),IF(H42-H43&lt;0,H43-H42+D42,0))</f>
        <v>12672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110896</v>
      </c>
      <c r="D45" s="410">
        <f>D36+D38+D42</f>
        <v>93618</v>
      </c>
      <c r="E45" s="210" t="s">
        <v>373</v>
      </c>
      <c r="F45" s="212" t="s">
        <v>374</v>
      </c>
      <c r="G45" s="409">
        <f>G42+G36</f>
        <v>110896</v>
      </c>
      <c r="H45" s="410">
        <f>H42+H36</f>
        <v>93618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43129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H31" sqref="H3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116532</v>
      </c>
      <c r="D11" s="137">
        <v>102106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-67329</v>
      </c>
      <c r="D12" s="137">
        <v>-58527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-29412</v>
      </c>
      <c r="D14" s="137">
        <v>-23671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-133</v>
      </c>
      <c r="D15" s="137">
        <v>-25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-2000</v>
      </c>
      <c r="D16" s="137">
        <v>-1300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32</v>
      </c>
      <c r="D17" s="137">
        <v>39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-78</v>
      </c>
      <c r="D19" s="137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-461-1</f>
        <v>-462</v>
      </c>
      <c r="D20" s="137">
        <v>-463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17150</v>
      </c>
      <c r="D21" s="438">
        <f>SUM(D11:D20)</f>
        <v>18142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-8571</v>
      </c>
      <c r="D23" s="137">
        <v>-6395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</v>
      </c>
      <c r="D24" s="137">
        <v>11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-489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587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1</v>
      </c>
      <c r="D32" s="137">
        <v>10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-8471</v>
      </c>
      <c r="D33" s="438">
        <f>SUM(D23:D32)</f>
        <v>-6374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>
        <v>-161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-24</v>
      </c>
      <c r="D39" s="137">
        <v>-47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-5</v>
      </c>
      <c r="D40" s="137">
        <v>-5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-10120</v>
      </c>
      <c r="D41" s="137">
        <v>-8574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-10149</v>
      </c>
      <c r="D43" s="440">
        <f>SUM(D35:D42)</f>
        <v>-8787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-1470</v>
      </c>
      <c r="D44" s="247">
        <f>D43+D33+D21</f>
        <v>2981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16637</v>
      </c>
      <c r="D45" s="249">
        <v>13656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15167</v>
      </c>
      <c r="D46" s="251">
        <f>D45+D44</f>
        <v>16637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7149</v>
      </c>
      <c r="D47" s="238">
        <v>8679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8018</v>
      </c>
      <c r="D48" s="221">
        <v>7958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43129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9" sqref="K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10999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15379</v>
      </c>
      <c r="J13" s="363">
        <f>'1-Баланс'!H30+'1-Баланс'!H33</f>
        <v>0</v>
      </c>
      <c r="K13" s="364"/>
      <c r="L13" s="363">
        <f>SUM(C13:K13)</f>
        <v>69485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10999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15379</v>
      </c>
      <c r="J17" s="432">
        <f t="shared" si="2"/>
        <v>0</v>
      </c>
      <c r="K17" s="432">
        <f t="shared" si="2"/>
        <v>0</v>
      </c>
      <c r="L17" s="363">
        <f t="shared" si="1"/>
        <v>69485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14552</v>
      </c>
      <c r="J18" s="363">
        <f>+'1-Баланс'!G33</f>
        <v>0</v>
      </c>
      <c r="K18" s="364"/>
      <c r="L18" s="363">
        <f t="shared" si="1"/>
        <v>14552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-11101</v>
      </c>
      <c r="J19" s="109">
        <f>J20+J21</f>
        <v>0</v>
      </c>
      <c r="K19" s="109">
        <f t="shared" si="3"/>
        <v>0</v>
      </c>
      <c r="L19" s="363">
        <f t="shared" si="1"/>
        <v>-11101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-10151</v>
      </c>
      <c r="J20" s="256"/>
      <c r="K20" s="256"/>
      <c r="L20" s="363">
        <f>SUM(C20:K20)</f>
        <v>-10151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-950</v>
      </c>
      <c r="J21" s="256"/>
      <c r="K21" s="256"/>
      <c r="L21" s="363">
        <f t="shared" si="1"/>
        <v>-950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-76</v>
      </c>
      <c r="F30" s="256"/>
      <c r="G30" s="256"/>
      <c r="H30" s="256"/>
      <c r="I30" s="256">
        <v>80</v>
      </c>
      <c r="J30" s="256"/>
      <c r="K30" s="256"/>
      <c r="L30" s="363">
        <f t="shared" si="1"/>
        <v>4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39043</v>
      </c>
      <c r="D31" s="432">
        <f aca="true" t="shared" si="6" ref="D31:M31">D19+D22+D23+D26+D30+D29+D17+D18</f>
        <v>0</v>
      </c>
      <c r="E31" s="432">
        <f t="shared" si="6"/>
        <v>10923</v>
      </c>
      <c r="F31" s="432">
        <f t="shared" si="6"/>
        <v>3906</v>
      </c>
      <c r="G31" s="432">
        <f t="shared" si="6"/>
        <v>0</v>
      </c>
      <c r="H31" s="432">
        <f t="shared" si="6"/>
        <v>158</v>
      </c>
      <c r="I31" s="432">
        <f t="shared" si="6"/>
        <v>18910</v>
      </c>
      <c r="J31" s="432">
        <f t="shared" si="6"/>
        <v>0</v>
      </c>
      <c r="K31" s="432">
        <f t="shared" si="6"/>
        <v>0</v>
      </c>
      <c r="L31" s="363">
        <f t="shared" si="1"/>
        <v>72940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39043</v>
      </c>
      <c r="D34" s="366">
        <f t="shared" si="7"/>
        <v>0</v>
      </c>
      <c r="E34" s="366">
        <f t="shared" si="7"/>
        <v>10923</v>
      </c>
      <c r="F34" s="366">
        <f t="shared" si="7"/>
        <v>3906</v>
      </c>
      <c r="G34" s="366">
        <f t="shared" si="7"/>
        <v>0</v>
      </c>
      <c r="H34" s="366">
        <f t="shared" si="7"/>
        <v>158</v>
      </c>
      <c r="I34" s="366">
        <f t="shared" si="7"/>
        <v>18910</v>
      </c>
      <c r="J34" s="366">
        <f t="shared" si="7"/>
        <v>0</v>
      </c>
      <c r="K34" s="366">
        <f t="shared" si="7"/>
        <v>0</v>
      </c>
      <c r="L34" s="430">
        <f t="shared" si="1"/>
        <v>72940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43129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A78" sqref="A7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690</v>
      </c>
      <c r="B63" s="459"/>
      <c r="C63" s="79">
        <v>0.093</v>
      </c>
      <c r="D63" s="79"/>
      <c r="E63" s="79"/>
      <c r="F63" s="260">
        <f aca="true" t="shared" si="3" ref="F63:F77">C63-E63</f>
        <v>0.093</v>
      </c>
    </row>
    <row r="64" spans="1:6" ht="15">
      <c r="A64" s="458" t="s">
        <v>692</v>
      </c>
      <c r="B64" s="459"/>
      <c r="C64" s="79">
        <v>0.02</v>
      </c>
      <c r="D64" s="79"/>
      <c r="E64" s="79"/>
      <c r="F64" s="260">
        <f t="shared" si="3"/>
        <v>0.02</v>
      </c>
    </row>
    <row r="65" spans="1:6" ht="15">
      <c r="A65" s="458" t="s">
        <v>693</v>
      </c>
      <c r="B65" s="459"/>
      <c r="C65" s="79">
        <v>0.085</v>
      </c>
      <c r="D65" s="79"/>
      <c r="E65" s="79"/>
      <c r="F65" s="260">
        <f t="shared" si="3"/>
        <v>0.085</v>
      </c>
    </row>
    <row r="66" spans="1:6" ht="15">
      <c r="A66" s="458" t="s">
        <v>694</v>
      </c>
      <c r="B66" s="459"/>
      <c r="C66" s="79">
        <v>0.5</v>
      </c>
      <c r="D66" s="79">
        <v>5</v>
      </c>
      <c r="E66" s="79"/>
      <c r="F66" s="260">
        <f t="shared" si="3"/>
        <v>0.5</v>
      </c>
    </row>
    <row r="67" spans="1:6" ht="15">
      <c r="A67" s="458" t="s">
        <v>695</v>
      </c>
      <c r="B67" s="459"/>
      <c r="C67" s="79">
        <v>9.583</v>
      </c>
      <c r="D67" s="79">
        <v>3.68</v>
      </c>
      <c r="E67" s="79"/>
      <c r="F67" s="260">
        <f t="shared" si="3"/>
        <v>9.583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10.281</v>
      </c>
      <c r="D78" s="263"/>
      <c r="E78" s="263">
        <f>SUM(E63:E77)</f>
        <v>0</v>
      </c>
      <c r="F78" s="263">
        <f>SUM(F63:F77)</f>
        <v>10.281</v>
      </c>
    </row>
    <row r="79" spans="1:6" ht="15.75">
      <c r="A79" s="300" t="s">
        <v>527</v>
      </c>
      <c r="B79" s="297" t="s">
        <v>528</v>
      </c>
      <c r="C79" s="263">
        <f>C78+C61+C44+C27</f>
        <v>15.281</v>
      </c>
      <c r="D79" s="263"/>
      <c r="E79" s="263">
        <f>E78+E61+E44+E27</f>
        <v>0</v>
      </c>
      <c r="F79" s="263">
        <f>F78+F61+F44+F27</f>
        <v>15.281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696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697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43129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87150</v>
      </c>
      <c r="D6" s="454">
        <f aca="true" t="shared" si="0" ref="D6:D15">C6-E6</f>
        <v>0</v>
      </c>
      <c r="E6" s="453">
        <f>'1-Баланс'!G95</f>
        <v>87150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72940</v>
      </c>
      <c r="D7" s="454">
        <f t="shared" si="0"/>
        <v>33897</v>
      </c>
      <c r="E7" s="453">
        <f>'1-Баланс'!G18</f>
        <v>39043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14552</v>
      </c>
      <c r="D8" s="454">
        <f t="shared" si="0"/>
        <v>0</v>
      </c>
      <c r="E8" s="453">
        <f>ABS('2-Отчет за доходите'!C44)-ABS('2-Отчет за доходите'!G44)</f>
        <v>14552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16637</v>
      </c>
      <c r="D9" s="454">
        <f t="shared" si="0"/>
        <v>0</v>
      </c>
      <c r="E9" s="453">
        <f>'3-Отчет за паричния поток'!C45</f>
        <v>16637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15167</v>
      </c>
      <c r="D10" s="454">
        <f t="shared" si="0"/>
        <v>0</v>
      </c>
      <c r="E10" s="453">
        <f>'3-Отчет за паричния поток'!C46</f>
        <v>15167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72940</v>
      </c>
      <c r="D11" s="454">
        <f t="shared" si="0"/>
        <v>0</v>
      </c>
      <c r="E11" s="453">
        <f>'4-Отчет за собствения капитал'!L34</f>
        <v>72940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69</v>
      </c>
      <c r="D12" s="454">
        <f t="shared" si="0"/>
        <v>0</v>
      </c>
      <c r="E12" s="453">
        <f>'Справка 5'!C27+'Справка 5'!C97</f>
        <v>69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10</v>
      </c>
      <c r="D15" s="454">
        <f t="shared" si="0"/>
        <v>-0.2810000000000006</v>
      </c>
      <c r="E15" s="453">
        <f>'Справка 5'!C148+'Справка 5'!C78</f>
        <v>10.281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0.13130492844639344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0.19950644365231698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1.0240675580577059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0.16697647733792312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1.1708141093995799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3.614101919068497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2.770430532595414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1.2125350391719973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1.0901315316610365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2.496587146043117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1.271669535283993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0.004055327225309611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0.1948176583493282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0.16305220883534136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16184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0.2218809980806142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0.211747944019622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0.605144365897283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12267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15600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2154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293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138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483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32667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61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23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92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69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4029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36867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6931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352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4349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11632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3544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14766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2740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556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69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21675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1703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1703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1703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7127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8018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15167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106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50283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87150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39043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39043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39043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10923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3906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158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14987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4358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4358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14552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18910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72940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63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63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234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297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13754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197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25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8676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311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3426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694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425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159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13913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13913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87150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49954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7736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7298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24414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5035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167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-879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751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94476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129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107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241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94717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16179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94717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16179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1627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1627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14552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14552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110896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109558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683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585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110826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31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38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69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110896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110896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110896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116532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-67329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-29412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-133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-2000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32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-78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-462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17150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-8571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-489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587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-8471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-24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-10120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-10149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-1470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16637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15167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7149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8018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39043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39043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10999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10999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-76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10923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10923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3906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3906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158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158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15379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15379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14552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-11101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-10151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-950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80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18910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18910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69485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69485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14552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-11101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-10151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-950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72940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72940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10.281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15.281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10.281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15.281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2018-01-29T09:25:18Z</cp:lastPrinted>
  <dcterms:created xsi:type="dcterms:W3CDTF">2006-09-16T00:00:00Z</dcterms:created>
  <dcterms:modified xsi:type="dcterms:W3CDTF">2018-01-30T07:06:46Z</dcterms:modified>
  <cp:category/>
  <cp:version/>
  <cp:contentType/>
  <cp:contentStatus/>
</cp:coreProperties>
</file>