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<sst xmlns="http://schemas.openxmlformats.org/spreadsheetml/2006/main" count="2000" uniqueCount="697">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</sst>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43858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43466</v>
      </c>
    </row>
    <row r="10" spans="1:2" ht="15">
      <c r="A10" s="7" t="s">
        <v>2</v>
      </c>
      <c r="B10" s="357">
        <v>43830</v>
      </c>
    </row>
    <row r="11" spans="1:2" ht="15">
      <c r="A11" s="7" t="s">
        <v>668</v>
      </c>
      <c r="B11" s="357">
        <v>43858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694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692</v>
      </c>
    </row>
    <row r="27" spans="1:2" ht="15">
      <c r="A27" s="10" t="s">
        <v>662</v>
      </c>
      <c r="B27" s="358" t="s">
        <v>693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1732</v>
      </c>
      <c r="D12" s="137">
        <v>1732</v>
      </c>
      <c r="E12" s="76" t="s">
        <v>25</v>
      </c>
      <c r="F12" s="80" t="s">
        <v>26</v>
      </c>
      <c r="G12" s="138">
        <v>39433</v>
      </c>
      <c r="H12" s="137">
        <v>39433</v>
      </c>
    </row>
    <row r="13" spans="1:8" ht="15">
      <c r="A13" s="76" t="s">
        <v>27</v>
      </c>
      <c r="B13" s="78" t="s">
        <v>28</v>
      </c>
      <c r="C13" s="138">
        <v>10983</v>
      </c>
      <c r="D13" s="137">
        <v>11474</v>
      </c>
      <c r="E13" s="76" t="s">
        <v>553</v>
      </c>
      <c r="F13" s="80" t="s">
        <v>29</v>
      </c>
      <c r="G13" s="138">
        <v>39433</v>
      </c>
      <c r="H13" s="137">
        <v>39433</v>
      </c>
    </row>
    <row r="14" spans="1:8" ht="15">
      <c r="A14" s="76" t="s">
        <v>30</v>
      </c>
      <c r="B14" s="78" t="s">
        <v>31</v>
      </c>
      <c r="C14" s="138">
        <v>20248</v>
      </c>
      <c r="D14" s="137">
        <v>15604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2340</v>
      </c>
      <c r="D15" s="137">
        <v>1974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392</v>
      </c>
      <c r="D16" s="137">
        <v>380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148</v>
      </c>
      <c r="D17" s="137">
        <v>183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1883</v>
      </c>
      <c r="D18" s="137">
        <v>4837</v>
      </c>
      <c r="E18" s="272" t="s">
        <v>47</v>
      </c>
      <c r="F18" s="271" t="s">
        <v>48</v>
      </c>
      <c r="G18" s="388">
        <f>G12+G15+G16+G17</f>
        <v>39433</v>
      </c>
      <c r="H18" s="389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37726</v>
      </c>
      <c r="D20" s="377">
        <f>SUM(D12:D19)</f>
        <v>36184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11056</v>
      </c>
      <c r="H21" s="137">
        <v>11173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4064</v>
      </c>
      <c r="H22" s="393">
        <f>SUM(H23:H25)</f>
        <v>4064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">
      <c r="A24" s="76" t="s">
        <v>67</v>
      </c>
      <c r="B24" s="78" t="s">
        <v>68</v>
      </c>
      <c r="C24" s="138">
        <v>48</v>
      </c>
      <c r="D24" s="137">
        <v>59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103</v>
      </c>
      <c r="D25" s="137">
        <v>41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17629</v>
      </c>
      <c r="H26" s="377">
        <f>H20+H21+H22</f>
        <v>17746</v>
      </c>
      <c r="M26" s="85"/>
    </row>
    <row r="27" spans="1:8" ht="15.75">
      <c r="A27" s="76" t="s">
        <v>79</v>
      </c>
      <c r="B27" s="78" t="s">
        <v>80</v>
      </c>
      <c r="C27" s="138">
        <v>10</v>
      </c>
      <c r="D27" s="137">
        <v>13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161</v>
      </c>
      <c r="D28" s="377">
        <f>SUM(D24:D27)</f>
        <v>113</v>
      </c>
      <c r="E28" s="143" t="s">
        <v>84</v>
      </c>
      <c r="F28" s="80" t="s">
        <v>85</v>
      </c>
      <c r="G28" s="374">
        <f>SUM(G29:G31)</f>
        <v>9181</v>
      </c>
      <c r="H28" s="375">
        <f>SUM(H29:H31)</f>
        <v>6318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9181</v>
      </c>
      <c r="H29" s="137">
        <v>6318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12900</v>
      </c>
      <c r="H32" s="137">
        <v>14576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22081</v>
      </c>
      <c r="H34" s="377">
        <f>H28+H32+H33</f>
        <v>20894</v>
      </c>
    </row>
    <row r="35" spans="1:8" ht="15">
      <c r="A35" s="76" t="s">
        <v>106</v>
      </c>
      <c r="B35" s="81" t="s">
        <v>107</v>
      </c>
      <c r="C35" s="374">
        <f>SUM(C36:C39)</f>
        <v>400</v>
      </c>
      <c r="D35" s="375">
        <f>SUM(D36:D39)</f>
        <v>400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79143</v>
      </c>
      <c r="H37" s="379">
        <f>H26+H18+H34</f>
        <v>78073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400</v>
      </c>
      <c r="D46" s="377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44</v>
      </c>
      <c r="H47" s="137">
        <v>34</v>
      </c>
    </row>
    <row r="48" spans="1:13" ht="15">
      <c r="A48" s="76" t="s">
        <v>144</v>
      </c>
      <c r="B48" s="78" t="s">
        <v>145</v>
      </c>
      <c r="C48" s="138">
        <v>4029</v>
      </c>
      <c r="D48" s="137">
        <v>4029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44</v>
      </c>
      <c r="H50" s="375">
        <f>SUM(H44:H49)</f>
        <v>34</v>
      </c>
    </row>
    <row r="51" spans="1:8" ht="15">
      <c r="A51" s="76" t="s">
        <v>79</v>
      </c>
      <c r="B51" s="78" t="s">
        <v>155</v>
      </c>
      <c r="C51" s="138">
        <v>10059</v>
      </c>
      <c r="D51" s="137">
        <v>6928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14088</v>
      </c>
      <c r="D52" s="377">
        <f>SUM(D48:D51)</f>
        <v>10957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266</v>
      </c>
      <c r="H54" s="137">
        <v>254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52375</v>
      </c>
      <c r="D56" s="381">
        <f>D20+D21+D22+D28+D33+D46+D52+D54+D55</f>
        <v>47654</v>
      </c>
      <c r="E56" s="87" t="s">
        <v>557</v>
      </c>
      <c r="F56" s="86" t="s">
        <v>172</v>
      </c>
      <c r="G56" s="378">
        <f>G50+G52+G53+G54+G55</f>
        <v>310</v>
      </c>
      <c r="H56" s="379">
        <f>H50+H52+H53+H54+H55</f>
        <v>288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7536</v>
      </c>
      <c r="D59" s="137">
        <v>7904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280</v>
      </c>
      <c r="D60" s="137">
        <v>870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12654</v>
      </c>
      <c r="H61" s="375">
        <f>SUM(H62:H68)</f>
        <v>14202</v>
      </c>
    </row>
    <row r="62" spans="1:13" ht="15">
      <c r="A62" s="76" t="s">
        <v>186</v>
      </c>
      <c r="B62" s="81" t="s">
        <v>187</v>
      </c>
      <c r="C62" s="138">
        <v>4750</v>
      </c>
      <c r="D62" s="137">
        <v>4648</v>
      </c>
      <c r="E62" s="141" t="s">
        <v>192</v>
      </c>
      <c r="F62" s="80" t="s">
        <v>193</v>
      </c>
      <c r="G62" s="138">
        <v>312</v>
      </c>
      <c r="H62" s="137">
        <v>197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62</v>
      </c>
      <c r="H63" s="137">
        <v>28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8356</v>
      </c>
      <c r="H64" s="137">
        <v>9187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12566</v>
      </c>
      <c r="D65" s="377">
        <f>SUM(D59:D64)</f>
        <v>13422</v>
      </c>
      <c r="E65" s="76" t="s">
        <v>201</v>
      </c>
      <c r="F65" s="80" t="s">
        <v>202</v>
      </c>
      <c r="G65" s="138">
        <v>89</v>
      </c>
      <c r="H65" s="137">
        <v>229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2872</v>
      </c>
      <c r="H66" s="137">
        <v>3322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581</v>
      </c>
      <c r="H67" s="137">
        <v>719</v>
      </c>
    </row>
    <row r="68" spans="1:8" ht="15">
      <c r="A68" s="76" t="s">
        <v>206</v>
      </c>
      <c r="B68" s="78" t="s">
        <v>207</v>
      </c>
      <c r="C68" s="138">
        <v>1814</v>
      </c>
      <c r="D68" s="137">
        <v>2827</v>
      </c>
      <c r="E68" s="76" t="s">
        <v>212</v>
      </c>
      <c r="F68" s="80" t="s">
        <v>213</v>
      </c>
      <c r="G68" s="138">
        <v>382</v>
      </c>
      <c r="H68" s="137">
        <v>520</v>
      </c>
    </row>
    <row r="69" spans="1:8" ht="15">
      <c r="A69" s="76" t="s">
        <v>210</v>
      </c>
      <c r="B69" s="78" t="s">
        <v>211</v>
      </c>
      <c r="C69" s="138">
        <v>11453</v>
      </c>
      <c r="D69" s="137">
        <v>12754</v>
      </c>
      <c r="E69" s="142" t="s">
        <v>79</v>
      </c>
      <c r="F69" s="80" t="s">
        <v>216</v>
      </c>
      <c r="G69" s="138">
        <v>128</v>
      </c>
      <c r="H69" s="137">
        <v>217</v>
      </c>
    </row>
    <row r="70" spans="1:8" ht="15">
      <c r="A70" s="76" t="s">
        <v>214</v>
      </c>
      <c r="B70" s="78" t="s">
        <v>215</v>
      </c>
      <c r="C70" s="138">
        <v>45</v>
      </c>
      <c r="D70" s="137">
        <v>49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12782</v>
      </c>
      <c r="H71" s="377">
        <f>H59+H60+H61+H69+H70</f>
        <v>14419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611</v>
      </c>
      <c r="D73" s="137">
        <v>2108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72</v>
      </c>
      <c r="D75" s="137">
        <v>77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13995</v>
      </c>
      <c r="D76" s="377">
        <f>SUM(D68:D75)</f>
        <v>17815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1694</v>
      </c>
      <c r="E79" s="146" t="s">
        <v>556</v>
      </c>
      <c r="F79" s="86" t="s">
        <v>241</v>
      </c>
      <c r="G79" s="378">
        <f>G71+G73+G75+G77</f>
        <v>12782</v>
      </c>
      <c r="H79" s="379">
        <f>H71+H73+H75+H77</f>
        <v>14419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>
        <v>1694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1694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24</v>
      </c>
      <c r="D88" s="137">
        <v>26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9099</v>
      </c>
      <c r="D89" s="137">
        <v>6021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4075</v>
      </c>
      <c r="D90" s="137">
        <v>6045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13198</v>
      </c>
      <c r="D92" s="377">
        <f>SUM(D88:D91)</f>
        <v>12092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101</v>
      </c>
      <c r="D93" s="270">
        <v>103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39860</v>
      </c>
      <c r="D94" s="381">
        <f>D65+D76+D85+D92+D93</f>
        <v>45126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92235</v>
      </c>
      <c r="D95" s="383">
        <f>D94+D56</f>
        <v>92780</v>
      </c>
      <c r="E95" s="169" t="s">
        <v>635</v>
      </c>
      <c r="F95" s="280" t="s">
        <v>268</v>
      </c>
      <c r="G95" s="382">
        <f>G37+G40+G56+G79</f>
        <v>92235</v>
      </c>
      <c r="H95" s="383">
        <f>H37+H40+H56+H79</f>
        <v>92780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43858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Марин Петров Маринов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48363</v>
      </c>
      <c r="D12" s="257">
        <v>55613</v>
      </c>
      <c r="E12" s="135" t="s">
        <v>277</v>
      </c>
      <c r="F12" s="180" t="s">
        <v>278</v>
      </c>
      <c r="G12" s="256">
        <v>107611</v>
      </c>
      <c r="H12" s="257">
        <v>122107</v>
      </c>
    </row>
    <row r="13" spans="1:8" ht="15">
      <c r="A13" s="135" t="s">
        <v>279</v>
      </c>
      <c r="B13" s="131" t="s">
        <v>280</v>
      </c>
      <c r="C13" s="256">
        <v>7444</v>
      </c>
      <c r="D13" s="257">
        <v>8880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7608</v>
      </c>
      <c r="D14" s="257">
        <v>7735</v>
      </c>
      <c r="E14" s="185" t="s">
        <v>285</v>
      </c>
      <c r="F14" s="180" t="s">
        <v>286</v>
      </c>
      <c r="G14" s="256">
        <v>665</v>
      </c>
      <c r="H14" s="257">
        <v>683</v>
      </c>
    </row>
    <row r="15" spans="1:8" ht="15">
      <c r="A15" s="135" t="s">
        <v>287</v>
      </c>
      <c r="B15" s="131" t="s">
        <v>288</v>
      </c>
      <c r="C15" s="256">
        <v>24609</v>
      </c>
      <c r="D15" s="257">
        <v>29590</v>
      </c>
      <c r="E15" s="185" t="s">
        <v>79</v>
      </c>
      <c r="F15" s="180" t="s">
        <v>289</v>
      </c>
      <c r="G15" s="256">
        <v>680</v>
      </c>
      <c r="H15" s="257">
        <v>1025</v>
      </c>
    </row>
    <row r="16" spans="1:8" ht="15.75">
      <c r="A16" s="135" t="s">
        <v>290</v>
      </c>
      <c r="B16" s="131" t="s">
        <v>291</v>
      </c>
      <c r="C16" s="256">
        <v>5009</v>
      </c>
      <c r="D16" s="257">
        <v>5632</v>
      </c>
      <c r="E16" s="176" t="s">
        <v>52</v>
      </c>
      <c r="F16" s="204" t="s">
        <v>292</v>
      </c>
      <c r="G16" s="407">
        <f>SUM(G12:G15)</f>
        <v>108956</v>
      </c>
      <c r="H16" s="408">
        <f>SUM(H12:H15)</f>
        <v>123815</v>
      </c>
    </row>
    <row r="17" spans="1:8" ht="30.75">
      <c r="A17" s="135" t="s">
        <v>293</v>
      </c>
      <c r="B17" s="131" t="s">
        <v>294</v>
      </c>
      <c r="C17" s="256">
        <v>94</v>
      </c>
      <c r="D17" s="257">
        <v>266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360</v>
      </c>
      <c r="D18" s="257">
        <v>-884</v>
      </c>
      <c r="E18" s="174" t="s">
        <v>297</v>
      </c>
      <c r="F18" s="178" t="s">
        <v>298</v>
      </c>
      <c r="G18" s="418">
        <v>18</v>
      </c>
      <c r="H18" s="419">
        <v>109</v>
      </c>
    </row>
    <row r="19" spans="1:8" ht="15">
      <c r="A19" s="135" t="s">
        <v>299</v>
      </c>
      <c r="B19" s="131" t="s">
        <v>300</v>
      </c>
      <c r="C19" s="256">
        <v>1048</v>
      </c>
      <c r="D19" s="257">
        <v>792</v>
      </c>
      <c r="E19" s="135" t="s">
        <v>301</v>
      </c>
      <c r="F19" s="177" t="s">
        <v>302</v>
      </c>
      <c r="G19" s="256">
        <v>18</v>
      </c>
      <c r="H19" s="257">
        <v>99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94535</v>
      </c>
      <c r="D22" s="408">
        <f>SUM(D12:D18)+D19</f>
        <v>107624</v>
      </c>
      <c r="E22" s="135" t="s">
        <v>309</v>
      </c>
      <c r="F22" s="177" t="s">
        <v>310</v>
      </c>
      <c r="G22" s="256">
        <v>3</v>
      </c>
      <c r="H22" s="257">
        <v>14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5</v>
      </c>
      <c r="D25" s="257">
        <v>4</v>
      </c>
      <c r="E25" s="135" t="s">
        <v>318</v>
      </c>
      <c r="F25" s="177" t="s">
        <v>319</v>
      </c>
      <c r="G25" s="256">
        <v>70</v>
      </c>
      <c r="H25" s="257">
        <v>76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8</v>
      </c>
      <c r="H26" s="257"/>
    </row>
    <row r="27" spans="1:8" ht="30.75">
      <c r="A27" s="135" t="s">
        <v>324</v>
      </c>
      <c r="B27" s="177" t="s">
        <v>325</v>
      </c>
      <c r="C27" s="256">
        <v>88</v>
      </c>
      <c r="D27" s="257">
        <v>80</v>
      </c>
      <c r="E27" s="176" t="s">
        <v>104</v>
      </c>
      <c r="F27" s="178" t="s">
        <v>326</v>
      </c>
      <c r="G27" s="407">
        <f>SUM(G22:G26)</f>
        <v>81</v>
      </c>
      <c r="H27" s="408">
        <f>SUM(H22:H26)</f>
        <v>90</v>
      </c>
    </row>
    <row r="28" spans="1:8" ht="15">
      <c r="A28" s="135" t="s">
        <v>79</v>
      </c>
      <c r="B28" s="177" t="s">
        <v>327</v>
      </c>
      <c r="C28" s="256">
        <v>81</v>
      </c>
      <c r="D28" s="257">
        <v>95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174</v>
      </c>
      <c r="D29" s="408">
        <f>SUM(D25:D28)</f>
        <v>179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94709</v>
      </c>
      <c r="D31" s="414">
        <f>D29+D22</f>
        <v>107803</v>
      </c>
      <c r="E31" s="191" t="s">
        <v>548</v>
      </c>
      <c r="F31" s="206" t="s">
        <v>331</v>
      </c>
      <c r="G31" s="193">
        <f>G16+G18+G27</f>
        <v>109055</v>
      </c>
      <c r="H31" s="194">
        <f>H16+H18+H27</f>
        <v>124014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14346</v>
      </c>
      <c r="D33" s="184">
        <f>IF((H31-D31)&gt;0,H31-D31,0)</f>
        <v>16211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94709</v>
      </c>
      <c r="D36" s="416">
        <f>D31-D34+D35</f>
        <v>107803</v>
      </c>
      <c r="E36" s="202" t="s">
        <v>346</v>
      </c>
      <c r="F36" s="196" t="s">
        <v>347</v>
      </c>
      <c r="G36" s="207">
        <f>G35-G34+G31</f>
        <v>109055</v>
      </c>
      <c r="H36" s="208">
        <f>H35-H34+H31</f>
        <v>124014</v>
      </c>
    </row>
    <row r="37" spans="1:8" ht="15.75">
      <c r="A37" s="201" t="s">
        <v>348</v>
      </c>
      <c r="B37" s="171" t="s">
        <v>349</v>
      </c>
      <c r="C37" s="413">
        <f>IF((G36-C36)&gt;0,G36-C36,0)</f>
        <v>14346</v>
      </c>
      <c r="D37" s="414">
        <f>IF((H36-D36)&gt;0,H36-D36,0)</f>
        <v>16211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1446</v>
      </c>
      <c r="D38" s="408">
        <f>D39+D40+D41</f>
        <v>1635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1446</v>
      </c>
      <c r="D39" s="257">
        <v>1635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12900</v>
      </c>
      <c r="D42" s="184">
        <f>+IF((H36-D36-D38)&gt;0,H36-D36-D38,0)</f>
        <v>14576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12900</v>
      </c>
      <c r="D44" s="208">
        <f>IF(H42=0,IF(D42-D43&gt;0,D42-D43+H43,0),IF(H42-H43&lt;0,H43-H42+D42,0))</f>
        <v>14576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109055</v>
      </c>
      <c r="D45" s="410">
        <f>D36+D38+D42</f>
        <v>124014</v>
      </c>
      <c r="E45" s="210" t="s">
        <v>373</v>
      </c>
      <c r="F45" s="212" t="s">
        <v>374</v>
      </c>
      <c r="G45" s="409">
        <f>G42+G36</f>
        <v>109055</v>
      </c>
      <c r="H45" s="410">
        <f>H42+H36</f>
        <v>124014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43858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Марин Петров Маринов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: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125636</v>
      </c>
      <c r="D11" s="137">
        <v>138784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-69050</v>
      </c>
      <c r="D12" s="137">
        <v>-79379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-31027</v>
      </c>
      <c r="D14" s="137">
        <v>-34357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-79</v>
      </c>
      <c r="D15" s="137">
        <v>-137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-1541</v>
      </c>
      <c r="D16" s="137">
        <v>-1500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4</v>
      </c>
      <c r="D17" s="137">
        <v>15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-20</v>
      </c>
      <c r="D19" s="137">
        <v>-10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-410</v>
      </c>
      <c r="D20" s="137">
        <v>-396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23513</v>
      </c>
      <c r="D21" s="438">
        <f>SUM(D11:D20)</f>
        <v>23020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-12267</v>
      </c>
      <c r="D23" s="137">
        <v>-15365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>
        <v>110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18</v>
      </c>
      <c r="D32" s="137">
        <v>283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-12249</v>
      </c>
      <c r="D33" s="438">
        <f>SUM(D23:D32)</f>
        <v>-14972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>
        <v>390</v>
      </c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>
        <v>-51</v>
      </c>
      <c r="D39" s="137">
        <v>-24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-5</v>
      </c>
      <c r="D40" s="137">
        <v>-4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-11803</v>
      </c>
      <c r="D41" s="137">
        <v>-11485</v>
      </c>
      <c r="E41" s="118"/>
      <c r="F41" s="118"/>
    </row>
    <row r="42" spans="1:8" ht="15">
      <c r="A42" s="217" t="s">
        <v>437</v>
      </c>
      <c r="B42" s="119" t="s">
        <v>438</v>
      </c>
      <c r="C42" s="138">
        <v>1701</v>
      </c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-10158</v>
      </c>
      <c r="D43" s="440">
        <f>SUM(D35:D42)</f>
        <v>-11123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1106</v>
      </c>
      <c r="D44" s="247">
        <f>D43+D33+D21</f>
        <v>-3075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12092</v>
      </c>
      <c r="D45" s="249">
        <v>15167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13198</v>
      </c>
      <c r="D46" s="251">
        <f>D45+D44</f>
        <v>12092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9123</v>
      </c>
      <c r="D47" s="238">
        <v>6047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4075</v>
      </c>
      <c r="D48" s="221">
        <v>6045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43858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Марин Петров Маринов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39433</v>
      </c>
      <c r="D13" s="363">
        <f>'1-Баланс'!H20</f>
        <v>2509</v>
      </c>
      <c r="E13" s="363">
        <f>'1-Баланс'!H21</f>
        <v>11173</v>
      </c>
      <c r="F13" s="363">
        <f>'1-Баланс'!H23</f>
        <v>3945</v>
      </c>
      <c r="G13" s="363">
        <f>'1-Баланс'!H24</f>
        <v>0</v>
      </c>
      <c r="H13" s="364">
        <v>119</v>
      </c>
      <c r="I13" s="363">
        <f>'1-Баланс'!H29+'1-Баланс'!H32</f>
        <v>20894</v>
      </c>
      <c r="J13" s="363">
        <f>'1-Баланс'!H30+'1-Баланс'!H33</f>
        <v>0</v>
      </c>
      <c r="K13" s="364"/>
      <c r="L13" s="363">
        <f>SUM(C13:K13)</f>
        <v>78073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39433</v>
      </c>
      <c r="D17" s="432">
        <f aca="true" t="shared" si="2" ref="D17:M17">D13+D14</f>
        <v>2509</v>
      </c>
      <c r="E17" s="432">
        <f t="shared" si="2"/>
        <v>11173</v>
      </c>
      <c r="F17" s="432">
        <f t="shared" si="2"/>
        <v>3945</v>
      </c>
      <c r="G17" s="432">
        <f t="shared" si="2"/>
        <v>0</v>
      </c>
      <c r="H17" s="432">
        <f t="shared" si="2"/>
        <v>119</v>
      </c>
      <c r="I17" s="432">
        <f t="shared" si="2"/>
        <v>20894</v>
      </c>
      <c r="J17" s="432">
        <f t="shared" si="2"/>
        <v>0</v>
      </c>
      <c r="K17" s="432">
        <f t="shared" si="2"/>
        <v>0</v>
      </c>
      <c r="L17" s="363">
        <f t="shared" si="1"/>
        <v>78073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12900</v>
      </c>
      <c r="J18" s="363">
        <f>+'1-Баланс'!G33</f>
        <v>0</v>
      </c>
      <c r="K18" s="364"/>
      <c r="L18" s="363">
        <f t="shared" si="1"/>
        <v>12900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-11830</v>
      </c>
      <c r="J19" s="109">
        <f>J20+J21</f>
        <v>0</v>
      </c>
      <c r="K19" s="109">
        <f t="shared" si="3"/>
        <v>0</v>
      </c>
      <c r="L19" s="363">
        <f t="shared" si="1"/>
        <v>-11830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-11830</v>
      </c>
      <c r="J20" s="256"/>
      <c r="K20" s="256"/>
      <c r="L20" s="363">
        <f>SUM(C20:K20)</f>
        <v>-11830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>
        <v>-117</v>
      </c>
      <c r="F30" s="256"/>
      <c r="G30" s="256"/>
      <c r="H30" s="256"/>
      <c r="I30" s="256">
        <v>117</v>
      </c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39433</v>
      </c>
      <c r="D31" s="432">
        <f aca="true" t="shared" si="6" ref="D31:M31">D19+D22+D23+D26+D30+D29+D17+D18</f>
        <v>2509</v>
      </c>
      <c r="E31" s="432">
        <f t="shared" si="6"/>
        <v>11056</v>
      </c>
      <c r="F31" s="432">
        <f t="shared" si="6"/>
        <v>3945</v>
      </c>
      <c r="G31" s="432">
        <f t="shared" si="6"/>
        <v>0</v>
      </c>
      <c r="H31" s="432">
        <f t="shared" si="6"/>
        <v>119</v>
      </c>
      <c r="I31" s="432">
        <f t="shared" si="6"/>
        <v>22081</v>
      </c>
      <c r="J31" s="432">
        <f t="shared" si="6"/>
        <v>0</v>
      </c>
      <c r="K31" s="432">
        <f t="shared" si="6"/>
        <v>0</v>
      </c>
      <c r="L31" s="363">
        <f t="shared" si="1"/>
        <v>79143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39433</v>
      </c>
      <c r="D34" s="366">
        <f t="shared" si="7"/>
        <v>2509</v>
      </c>
      <c r="E34" s="366">
        <f t="shared" si="7"/>
        <v>11056</v>
      </c>
      <c r="F34" s="366">
        <f t="shared" si="7"/>
        <v>3945</v>
      </c>
      <c r="G34" s="366">
        <f t="shared" si="7"/>
        <v>0</v>
      </c>
      <c r="H34" s="366">
        <f t="shared" si="7"/>
        <v>119</v>
      </c>
      <c r="I34" s="366">
        <f t="shared" si="7"/>
        <v>22081</v>
      </c>
      <c r="J34" s="366">
        <f t="shared" si="7"/>
        <v>0</v>
      </c>
      <c r="K34" s="366">
        <f t="shared" si="7"/>
        <v>0</v>
      </c>
      <c r="L34" s="430">
        <f t="shared" si="1"/>
        <v>79143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43858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Марин Петров Маринов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D90" sqref="D9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695</v>
      </c>
      <c r="B63" s="459"/>
      <c r="C63" s="79">
        <v>0.5</v>
      </c>
      <c r="D63" s="79">
        <v>5</v>
      </c>
      <c r="E63" s="79"/>
      <c r="F63" s="260">
        <f aca="true" t="shared" si="3" ref="F63:F77">C63-E63</f>
        <v>0.5</v>
      </c>
    </row>
    <row r="64" spans="1:6" ht="15">
      <c r="A64" s="458" t="s">
        <v>696</v>
      </c>
      <c r="B64" s="459"/>
      <c r="C64" s="79">
        <v>335</v>
      </c>
      <c r="D64" s="79">
        <v>3.68</v>
      </c>
      <c r="E64" s="79"/>
      <c r="F64" s="260">
        <f t="shared" si="3"/>
        <v>335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6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7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8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9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10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11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12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13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14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15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16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335.5</v>
      </c>
      <c r="D78" s="263"/>
      <c r="E78" s="263">
        <f>SUM(E63:E77)</f>
        <v>0</v>
      </c>
      <c r="F78" s="263">
        <f>SUM(F63:F77)</f>
        <v>335.5</v>
      </c>
    </row>
    <row r="79" spans="1:6" ht="15.75">
      <c r="A79" s="300" t="s">
        <v>527</v>
      </c>
      <c r="B79" s="297" t="s">
        <v>528</v>
      </c>
      <c r="C79" s="263">
        <f>C78+C61+C44+C27</f>
        <v>335.5</v>
      </c>
      <c r="D79" s="263"/>
      <c r="E79" s="263">
        <f>E78+E61+E44+E27</f>
        <v>0</v>
      </c>
      <c r="F79" s="263">
        <f>F78+F61+F44+F27</f>
        <v>335.5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 t="s">
        <v>690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">
      <c r="A83" s="458" t="s">
        <v>691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43858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Марин Петров Маринов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92235</v>
      </c>
      <c r="D6" s="454">
        <f aca="true" t="shared" si="0" ref="D6:D15">C6-E6</f>
        <v>0</v>
      </c>
      <c r="E6" s="453">
        <f>'1-Баланс'!G95</f>
        <v>92235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79143</v>
      </c>
      <c r="D7" s="454">
        <f t="shared" si="0"/>
        <v>39710</v>
      </c>
      <c r="E7" s="453">
        <f>'1-Баланс'!G18</f>
        <v>39433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12900</v>
      </c>
      <c r="D8" s="454">
        <f t="shared" si="0"/>
        <v>0</v>
      </c>
      <c r="E8" s="453">
        <f>ABS('2-Отчет за доходите'!C44)-ABS('2-Отчет за доходите'!G44)</f>
        <v>12900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12092</v>
      </c>
      <c r="D9" s="454">
        <f t="shared" si="0"/>
        <v>0</v>
      </c>
      <c r="E9" s="453">
        <f>'3-Отчет за паричния поток'!C45</f>
        <v>12092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13198</v>
      </c>
      <c r="D10" s="454">
        <f t="shared" si="0"/>
        <v>0</v>
      </c>
      <c r="E10" s="453">
        <f>'3-Отчет за паричния поток'!C46</f>
        <v>13198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79143</v>
      </c>
      <c r="D11" s="454">
        <f t="shared" si="0"/>
        <v>0</v>
      </c>
      <c r="E11" s="453">
        <f>'4-Отчет за собствения капитал'!L34</f>
        <v>79143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64</v>
      </c>
      <c r="D12" s="454">
        <f t="shared" si="0"/>
        <v>0</v>
      </c>
      <c r="E12" s="453">
        <f>'Справка 5'!C27+'Справка 5'!C97</f>
        <v>64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336</v>
      </c>
      <c r="D15" s="454">
        <f t="shared" si="0"/>
        <v>0.5</v>
      </c>
      <c r="E15" s="453">
        <f>'Справка 5'!C148+'Справка 5'!C78</f>
        <v>335.5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0.11839641690223576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0.16299609567491755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0.9853345554537122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0.13986013986013987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1.1514745166774012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3.118447817242998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2.1274448443123144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1.0325457674855265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1.0325457674855265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2.1595544368025688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1.1812869301241393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0.0039016777214202106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0.1654220840756605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0.1419417791510815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14351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0.1813299975992823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0.2013571133831553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0.5962020128421148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1732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10983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20248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2340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392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148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1883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37726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48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103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10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161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4029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10059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14088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52375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7536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280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4750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12566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1814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11453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45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611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72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13995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24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9099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4075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13198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101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39860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92235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11056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17629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9181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9181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12900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22081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79143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44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44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266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310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12654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312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62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8356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89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2872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581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382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128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12782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12782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92235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48363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7444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7608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24609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5009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94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360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1048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94535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88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81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174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94709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14346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94709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14346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1446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1446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12900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12900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109055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107611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665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680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108956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18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18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70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8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81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109055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109055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109055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125636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-69050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-31027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-79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-1541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4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-20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-410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23513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-12267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18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-12249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-51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-11803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1701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-10158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1106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12092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13198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9123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4075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39433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39433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2509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2509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11173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11173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-117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11056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11056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3945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3945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119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119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20894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20894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12900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-11830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-11830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117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22081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22081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78073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78073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12900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-11830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-11830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79143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79143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2020-01-27T07:25:00Z</cp:lastPrinted>
  <dcterms:created xsi:type="dcterms:W3CDTF">2006-09-16T00:00:00Z</dcterms:created>
  <dcterms:modified xsi:type="dcterms:W3CDTF">2020-01-29T07:24:09Z</dcterms:modified>
  <cp:category/>
  <cp:version/>
  <cp:contentType/>
  <cp:contentStatus/>
</cp:coreProperties>
</file>