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<sst xmlns="http://schemas.openxmlformats.org/spreadsheetml/2006/main" count="1869" uniqueCount="665">
  <si>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</si>
  <si>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</si>
  <si>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</si>
  <si>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</si>
  <si>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</si>
  <si>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</si>
  <si>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</si>
  <si>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</si>
  <si>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</si>
  <si>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</si>
  <si>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</si>
  <si>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</si>
  <si>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</si>
  <si>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</si>
  <si>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</si>
  <si>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</si>
  <si>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</si>
  <si>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</si>
  <si>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</si>
  <si>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</si>
  <si>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</si>
  <si>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</si>
  <si>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</si>
  <si>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</si>
  <si>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</si>
  <si>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</si>
  <si>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</si>
  <si>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</si>
  <si>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</si>
  <si>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</si>
  <si>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</si>
  <si>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</si>
  <si>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</si>
  <si>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</si>
  <si>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</si>
  <si>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</si>
  <si>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</si>
  <si>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</si>
  <si>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</si>
  <si>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</si>
  <si>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</si>
  <si>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</si>
  <si>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</si>
  <si>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</si>
  <si>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</si>
  <si>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</si>
  <si>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</si>
  <si>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</si>
  <si>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</si>
  <si>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</si>
  <si>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</si>
  <si>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</si>
  <si>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</si>
  <si>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</si>
  <si>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</si>
  <si>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</si>
  <si>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</si>
  <si>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</si>
  <si>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</si>
  <si>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</si>
  <si>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</si>
  <si>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</si>
  <si>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</si>
  <si>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</si>
  <si>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</si>
  <si>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</si>
  <si>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</si>
  <si>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</si>
  <si>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</si>
  <si>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</si>
  <si>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</si>
  <si>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</si>
  <si>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</si>
  <si>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</si>
  <si>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</si>
  <si>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</si>
  <si>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</si>
  <si>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</si>
  <si>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</si>
  <si>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</si>
  <si>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</si>
  <si>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</si>
  <si>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</si>
  <si>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</si>
  <si>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</si>
  <si>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</si>
  <si>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</si>
  <si>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</si>
  <si>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</si>
  <si>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</si>
  <si>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</si>
  <si>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</si>
  <si>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</si>
  <si>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</si>
  <si>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</si>
  <si>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</si>
  <si>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</si>
  <si>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</si>
  <si>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</si>
  <si>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</si>
  <si>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</si>
  <si>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</si>
  <si>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</si>
  <si>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</si>
  <si>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</si>
  <si>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</si>
  <si>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</si>
  <si>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</si>
  <si>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</si>
  <si>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</si>
  <si>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</si>
  <si>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</si>
  <si>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</si>
  <si>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</si>
  <si>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</si>
  <si>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</si>
  <si>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</si>
  <si>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</si>
  <si>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</si>
  <si>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</si>
  <si>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</si>
  <si>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</si>
  <si>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</si>
  <si>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</si>
  <si>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</si>
  <si>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</si>
  <si>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</si>
  <si>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</si>
  <si>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</si>
  <si>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</si>
  <si>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</si>
  <si>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</si>
  <si>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</si>
  <si>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</si>
  <si>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</si>
  <si>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</si>
  <si>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</si>
  <si>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</si>
  <si>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</si>
  <si>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</si>
  <si>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</si>
  <si>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</si>
  <si>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</si>
  <si>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</si>
  <si>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</si>
  <si>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</si>
  <si>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</si>
  <si>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</si>
  <si>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</si>
  <si>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</si>
  <si>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</si>
  <si>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</si>
  <si>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</si>
  <si>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</si>
  <si>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</si>
  <si>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</si>
  <si>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</si>
  <si>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</si>
  <si>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</si>
  <si>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</si>
  <si>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</si>
  <si>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</si>
  <si>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</si>
  <si>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</si>
  <si>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</si>
  <si>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</si>
  <si>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</si>
  <si>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</si>
  <si>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</si>
  <si>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</si>
  <si>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</si>
  <si>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</si>
  <si>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</si>
  <si>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</si>
  <si>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</si>
  <si>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</si>
  <si>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</si>
  <si>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</si>
  <si>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</si>
  <si>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</si>
  <si>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</si>
  <si>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</si>
  <si>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</si>
  <si>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</si>
  <si>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</si>
  <si>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</si>
  <si>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</si>
  <si>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</si>
  <si>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</si>
  <si>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</si>
  <si>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</si>
  <si>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</si>
  <si>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</si>
  <si>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</si>
  <si>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</si>
  <si>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</si>
  <si>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</si>
  <si>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</si>
  <si>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</si>
  <si>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</si>
  <si>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</si>
  <si>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</si>
  <si>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</si>
  <si>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</si>
  <si>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</si>
  <si>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</si>
  <si>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</si>
  <si>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</si>
  <si>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</si>
  <si>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</si>
  <si>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</si>
  <si>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</si>
  <si>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</si>
  <si>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</si>
  <si>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</si>
  <si>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</si>
  <si>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</si>
  <si>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</si>
  <si>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</si>
  <si>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</si>
  <si>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</si>
  <si>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</si>
  <si>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</si>
  <si>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</si>
  <si>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</si>
  <si>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</si>
  <si>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</si>
  <si>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</si>
  <si>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</si>
  <si>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</si>
  <si>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</si>
  <si>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</si>
  <si>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</si>
  <si>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</si>
  <si>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</si>
  <si>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</si>
  <si>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</si>
  <si>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</si>
  <si>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</si>
  <si>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</si>
  <si>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</si>
  <si>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</si>
  <si>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</si>
  <si>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</si>
  <si>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</si>
  <si>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</si>
  <si>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</si>
  <si>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</si>
  <si>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</si>
  <si>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</si>
  <si>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</si>
  <si>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</si>
  <si>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</si>
  <si>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</si>
  <si>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</si>
  <si>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</si>
  <si>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</si>
  <si>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</si>
  <si>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</si>
  <si>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</si>
  <si>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</si>
  <si>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</si>
  <si>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</si>
  <si>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</si>
  <si>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</si>
  <si>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</si>
  <si>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</si>
  <si>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</si>
  <si>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</si>
  <si>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</si>
  <si>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</si>
  <si>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</si>
  <si>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</si>
  <si>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</si>
  <si>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</si>
  <si>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</si>
  <si>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</si>
  <si>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</si>
  <si>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</si>
  <si>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</si>
  <si>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</si>
  <si>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</si>
  <si>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</si>
  <si>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</si>
  <si>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</si>
  <si>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</si>
  <si>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</si>
  <si>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</si>
  <si>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</si>
  <si>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</si>
  <si>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</si>
  <si>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</si>
  <si>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</si>
  <si>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</si>
  <si>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</si>
  <si>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</si>
  <si>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</si>
  <si>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</si>
  <si>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</si>
  <si>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</si>
  <si>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</si>
  <si>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</si>
  <si>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</si>
  <si>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</si>
  <si>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</si>
  <si>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</si>
  <si>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</si>
  <si>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</si>
  <si>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</si>
  <si>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</si>
  <si>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</si>
  <si>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</si>
  <si>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</si>
  <si>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</si>
  <si>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</si>
  <si>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</si>
  <si>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</si>
  <si>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</si>
  <si>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</si>
  <si>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</si>
  <si>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</si>
  <si>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</si>
  <si>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</si>
  <si>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</si>
  <si>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</si>
  <si>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</si>
  <si>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</si>
  <si>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</si>
  <si>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</si>
  <si>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</si>
  <si>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</si>
  <si>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</si>
  <si>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</si>
  <si>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</si>
  <si>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</si>
  <si>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</si>
  <si>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</si>
  <si>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</si>
  <si>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</si>
  <si>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</si>
  <si>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</si>
  <si>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</si>
  <si>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</si>
  <si>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</si>
  <si>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</si>
  <si>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</si>
  <si>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</si>
  <si>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</si>
  <si>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</si>
  <si>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</si>
  <si>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</si>
  <si>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</si>
  <si>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</si>
  <si>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</si>
  <si>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</si>
  <si>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</si>
  <si>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</si>
  <si>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</si>
  <si>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</si>
  <si>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</si>
  <si>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</si>
  <si>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</si>
  <si>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</si>
  <si>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</si>
  <si>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</si>
  <si>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</si>
  <si>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</si>
  <si>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</si>
  <si>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</si>
  <si>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</si>
  <si>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</si>
  <si>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</si>
  <si>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</si>
  <si>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</si>
  <si>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</si>
  <si>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</si>
  <si>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</si>
  <si>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</si>
  <si>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</si>
  <si>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</si>
  <si>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</si>
  <si>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</si>
  <si>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</si>
  <si>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</si>
  <si>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</si>
  <si>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</si>
  <si>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</si>
  <si>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</si>
  <si>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</si>
  <si>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</si>
  <si>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</si>
  <si>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</si>
  <si>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</si>
  <si>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</si>
  <si>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</si>
  <si>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</si>
  <si>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</si>
  <si>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</si>
  <si>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</si>
  <si>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</si>
  <si>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</si>
  <si>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</si>
  <si>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</si>
  <si>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</si>
  <si>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</si>
  <si>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</si>
  <si>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</si>
  <si>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</si>
  <si>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</si>
  <si>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</si>
  <si>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</si>
  <si>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</si>
  <si>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</si>
  <si>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</si>
  <si>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</si>
  <si>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</si>
  <si>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</si>
  <si>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</si>
  <si>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</si>
  <si>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</si>
  <si>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</si>
  <si>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</si>
  <si>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</si>
  <si>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</si>
  <si>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</si>
  <si>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</si>
  <si>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</si>
  <si>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</si>
  <si>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</si>
  <si>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</si>
  <si>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</si>
  <si>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</si>
  <si>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</si>
  <si>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</si>
  <si>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</si>
  <si>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</si>
  <si>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</si>
  <si>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</si>
  <si>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</si>
  <si>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</si>
  <si>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</si>
  <si>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</si>
  <si>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</si>
  <si>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</si>
  <si>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</si>
  <si>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</si>
  <si>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</si>
  <si>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</si>
  <si>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</si>
  <si>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</si>
  <si>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</si>
  <si>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</si>
  <si>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</si>
  <si>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</si>
  <si>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</si>
  <si>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</si>
  <si>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</si>
  <si>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</si>
  <si>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</si>
  <si>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</si>
  <si>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</si>
  <si>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</si>
  <si>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</si>
  <si>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</si>
  <si>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</si>
  <si>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</si>
  <si>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</si>
  <si>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</si>
  <si>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</si>
  <si>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</si>
  <si>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</si>
  <si>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</si>
  <si>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</si>
  <si>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</si>
  <si>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</si>
  <si>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</si>
  <si>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</si>
  <si>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</si>
  <si>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</si>
  <si>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</si>
  <si>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</si>
  <si>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</si>
  <si>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</si>
  <si>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</si>
  <si>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</si>
  <si>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</si>
  <si>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</si>
  <si>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</si>
  <si>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</si>
  <si>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</si>
  <si>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</si>
  <si>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</si>
  <si>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</si>
  <si>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</si>
  <si>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</si>
  <si>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</si>
  <si>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</si>
  <si>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</si>
  <si>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</si>
  <si>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</si>
  <si>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</si>
  <si>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</si>
  <si>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</si>
  <si>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</si>
  <si>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</si>
  <si>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</si>
  <si>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</si>
  <si>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</si>
  <si>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</si>
  <si>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</si>
  <si>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</si>
  <si>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</si>
  <si>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</si>
  <si>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</si>
  <si>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</si>
  <si>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</si>
  <si>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</si>
  <si>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</si>
  <si>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</si>
  <si>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</si>
  <si>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</si>
  <si>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</si>
  <si>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</si>
  <si>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</si>
  <si>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</si>
  <si>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</si>
  <si>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</si>
  <si>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</si>
  <si>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</si>
  <si>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</si>
  <si>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</si>
  <si>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</si>
  <si>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</si>
  <si>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</si>
  <si>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</si>
  <si>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</si>
  <si>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</si>
  <si>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</si>
  <si>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</si>
  <si>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</si>
  <si>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</si>
  <si>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</si>
  <si>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</si>
  <si>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</si>
  <si>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</si>
  <si>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</si>
  <si>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</si>
  <si>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</si>
  <si>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</si>
  <si>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</si>
  <si>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</si>
  <si>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</si>
  <si>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</si>
  <si>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</si>
  <si>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</si>
  <si>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</si>
  <si>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</si>
  <si>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</si>
  <si>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</si>
  <si>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</si>
  <si>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</si>
  <si>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</si>
  <si>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</si>
  <si>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</si>
  <si>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</si>
  <si>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</si>
  <si>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</si>
  <si>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</si>
  <si>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</si>
  <si>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</si>
  <si>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</si>
  <si>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</si>
  <si>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</si>
  <si>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</si>
  <si>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</si>
  <si>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</si>
  <si>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</si>
  <si>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</si>
  <si>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</si>
  <si>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</si>
  <si>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</si>
  <si>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</si>
  <si>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</si>
  <si>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</si>
  <si>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</si>
  <si>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</si>
  <si>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</si>
  <si>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</si>
  <si>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</si>
  <si>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</si>
  <si>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</si>
  <si>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</si>
  <si>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</si>
  <si>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</si>
  <si>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</si>
  <si>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</si>
  <si>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</si>
  <si>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</si>
  <si>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</si>
  <si>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</si>
  <si>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</si>
  <si>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</si>
  <si>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</si>
  <si>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</si>
  <si>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</si>
  <si>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</si>
  <si>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</si>
  <si>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</si>
  <si>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</si>
  <si>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</si>
  <si>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</si>
  <si>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</si>
  <si>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</si>
  <si>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</si>
  <si>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</si>
  <si>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</si>
  <si>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</si>
  <si>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</si>
  <si>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</si>
  <si>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</si>
  <si>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</si>
  <si>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</si>
  <si>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</si>
  <si>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</si>
  <si>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</si>
  <si>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</si>
  <si>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</si>
  <si>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</si>
  <si>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</si>
  <si>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</si>
  <si>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</si>
  <si>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</si>
  <si>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</si>
  <si>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</si>
  <si>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</si>
  <si>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</si>
  <si>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</si>
  <si>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</si>
  <si>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</si>
  <si>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</si>
  <si>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</si>
  <si>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</si>
  <si>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</si>
  <si>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</si>
  <si>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</si>
  <si>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</si>
  <si>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</si>
  <si>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</si>
  <si>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</si>
  <si>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</si>
  <si>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</si>
  <si>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</si>
  <si>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</si>
  <si>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</si>
  <si>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</si>
  <si>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</si>
  <si>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</si>
  <si>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</si>
  <si>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</si>
  <si>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</si>
  <si>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</si>
  <si>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</si>
  <si>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</si>
  <si>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</si>
  <si>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ФA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</si>
</sst>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628</v>
      </c>
      <c r="B1" s="2"/>
      <c r="Z1" s="435">
        <v>1</v>
      </c>
      <c r="AA1" s="436">
        <f>IF(ISBLANK(_endDate),"",_endDate)</f>
        <v>43738</v>
      </c>
    </row>
    <row r="2" spans="1:27" ht="15">
      <c r="A2" s="423" t="s">
        <v>652</v>
      </c>
      <c r="B2" s="418"/>
      <c r="Z2" s="435">
        <v>2</v>
      </c>
      <c r="AA2" s="436">
        <f>IF(ISBLANK(_pdeReportingDate),"",_pdeReportingDate)</f>
        <v>43795</v>
      </c>
    </row>
    <row r="3" spans="1:27" ht="15">
      <c r="A3" s="419" t="s">
        <v>626</v>
      </c>
      <c r="B3" s="420"/>
      <c r="Z3" s="435">
        <v>3</v>
      </c>
      <c r="AA3" s="436" t="str">
        <f>IF(ISBLANK(_authorName),"",_authorName)</f>
        <v>Марин Петров Маринов</v>
      </c>
    </row>
    <row r="4" spans="1:2" ht="15">
      <c r="A4" s="417" t="s">
        <v>653</v>
      </c>
      <c r="B4" s="418"/>
    </row>
    <row r="5" spans="1:2" ht="46.5">
      <c r="A5" s="421" t="s">
        <v>594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43466</v>
      </c>
    </row>
    <row r="10" spans="1:2" ht="15">
      <c r="A10" s="7" t="s">
        <v>2</v>
      </c>
      <c r="B10" s="316">
        <v>43738</v>
      </c>
    </row>
    <row r="11" spans="1:2" ht="15">
      <c r="A11" s="7" t="s">
        <v>640</v>
      </c>
      <c r="B11" s="316">
        <v>43795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 t="s">
        <v>662</v>
      </c>
    </row>
    <row r="25" spans="1:2" ht="15">
      <c r="A25" s="7" t="s">
        <v>587</v>
      </c>
      <c r="B25" s="427"/>
    </row>
    <row r="26" spans="1:2" ht="15">
      <c r="A26" s="10" t="s">
        <v>633</v>
      </c>
      <c r="B26" s="317" t="s">
        <v>663</v>
      </c>
    </row>
    <row r="27" spans="1:2" ht="15">
      <c r="A27" s="10" t="s">
        <v>634</v>
      </c>
      <c r="B27" s="317" t="s">
        <v>664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1796</v>
      </c>
      <c r="D12" s="119">
        <v>1799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11922</v>
      </c>
      <c r="D13" s="119">
        <v>12368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20027</v>
      </c>
      <c r="D14" s="119">
        <v>16128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1951</v>
      </c>
      <c r="D15" s="119">
        <v>2003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376</v>
      </c>
      <c r="D16" s="119">
        <v>380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158</v>
      </c>
      <c r="D17" s="119">
        <v>183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1294</v>
      </c>
      <c r="D18" s="119">
        <v>4837</v>
      </c>
      <c r="E18" s="249" t="s">
        <v>47</v>
      </c>
      <c r="F18" s="248" t="s">
        <v>48</v>
      </c>
      <c r="G18" s="347">
        <f>G12+G15+G16+G17</f>
        <v>39433</v>
      </c>
      <c r="H18" s="348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37524</v>
      </c>
      <c r="D20" s="336">
        <f>SUM(D12:D19)</f>
        <v>37698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11160</v>
      </c>
      <c r="H21" s="118">
        <v>11173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4064</v>
      </c>
      <c r="H22" s="352">
        <f>SUM(H23:H25)</f>
        <v>4064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51</v>
      </c>
      <c r="D24" s="118">
        <v>59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45</v>
      </c>
      <c r="D25" s="118">
        <v>41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17733</v>
      </c>
      <c r="H26" s="336">
        <f>H20+H21+H22</f>
        <v>17746</v>
      </c>
      <c r="M26" s="74"/>
    </row>
    <row r="27" spans="1:8" ht="15.75">
      <c r="A27" s="66" t="s">
        <v>79</v>
      </c>
      <c r="B27" s="68" t="s">
        <v>80</v>
      </c>
      <c r="C27" s="119">
        <v>11</v>
      </c>
      <c r="D27" s="118">
        <v>13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107</v>
      </c>
      <c r="D28" s="336">
        <f>SUM(D24:D27)</f>
        <v>113</v>
      </c>
      <c r="E28" s="124" t="s">
        <v>84</v>
      </c>
      <c r="F28" s="69" t="s">
        <v>85</v>
      </c>
      <c r="G28" s="333">
        <f>SUM(G29:G31)</f>
        <v>6114</v>
      </c>
      <c r="H28" s="334">
        <f>SUM(H29:H31)</f>
        <v>2864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6114</v>
      </c>
      <c r="H29" s="118">
        <v>2864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10918</v>
      </c>
      <c r="H32" s="118">
        <v>15076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17032</v>
      </c>
      <c r="H34" s="336">
        <f>H28+H32+H33</f>
        <v>17940</v>
      </c>
    </row>
    <row r="35" spans="1:8" ht="15">
      <c r="A35" s="66" t="s">
        <v>106</v>
      </c>
      <c r="B35" s="70" t="s">
        <v>107</v>
      </c>
      <c r="C35" s="333">
        <f>SUM(C36:C39)</f>
        <v>336</v>
      </c>
      <c r="D35" s="334">
        <f>SUM(D36:D39)</f>
        <v>336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74198</v>
      </c>
      <c r="H37" s="338">
        <f>H26+H18+H34</f>
        <v>75119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>
        <v>336</v>
      </c>
      <c r="D39" s="118">
        <v>336</v>
      </c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-54</v>
      </c>
      <c r="H40" s="321">
        <v>-63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336</v>
      </c>
      <c r="D46" s="336">
        <f>D35+D40+D45</f>
        <v>336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73</v>
      </c>
      <c r="H47" s="118">
        <v>34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73</v>
      </c>
      <c r="H50" s="334">
        <f>SUM(H44:H49)</f>
        <v>34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254</v>
      </c>
      <c r="H54" s="118">
        <v>254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37967</v>
      </c>
      <c r="D56" s="340">
        <f>D20+D21+D22+D28+D33+D46+D52+D54+D55</f>
        <v>38147</v>
      </c>
      <c r="E56" s="76" t="s">
        <v>529</v>
      </c>
      <c r="F56" s="75" t="s">
        <v>172</v>
      </c>
      <c r="G56" s="337">
        <f>G50+G52+G53+G54+G55</f>
        <v>327</v>
      </c>
      <c r="H56" s="338">
        <f>H50+H52+H53+H54+H55</f>
        <v>288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7671</v>
      </c>
      <c r="D59" s="119">
        <v>8154</v>
      </c>
      <c r="E59" s="123" t="s">
        <v>180</v>
      </c>
      <c r="F59" s="254" t="s">
        <v>181</v>
      </c>
      <c r="G59" s="119"/>
      <c r="H59" s="118"/>
    </row>
    <row r="60" spans="1:13" ht="15">
      <c r="A60" s="66" t="s">
        <v>178</v>
      </c>
      <c r="B60" s="68" t="s">
        <v>179</v>
      </c>
      <c r="C60" s="119">
        <v>510</v>
      </c>
      <c r="D60" s="119">
        <v>950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746</v>
      </c>
      <c r="D61" s="119">
        <v>962</v>
      </c>
      <c r="E61" s="122" t="s">
        <v>188</v>
      </c>
      <c r="F61" s="69" t="s">
        <v>189</v>
      </c>
      <c r="G61" s="333">
        <f>SUM(G62:G68)</f>
        <v>15505</v>
      </c>
      <c r="H61" s="334">
        <f>SUM(H62:H68)</f>
        <v>14681</v>
      </c>
    </row>
    <row r="62" spans="1:13" ht="15">
      <c r="A62" s="66" t="s">
        <v>186</v>
      </c>
      <c r="B62" s="70" t="s">
        <v>187</v>
      </c>
      <c r="C62" s="119">
        <v>4788</v>
      </c>
      <c r="D62" s="119">
        <v>4648</v>
      </c>
      <c r="E62" s="122" t="s">
        <v>192</v>
      </c>
      <c r="F62" s="69" t="s">
        <v>193</v>
      </c>
      <c r="G62" s="119">
        <v>661</v>
      </c>
      <c r="H62" s="119">
        <v>197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16</v>
      </c>
      <c r="H63" s="119">
        <v>28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10115</v>
      </c>
      <c r="H64" s="119">
        <v>9506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13715</v>
      </c>
      <c r="D65" s="336">
        <f>SUM(D59:D64)</f>
        <v>14714</v>
      </c>
      <c r="E65" s="66" t="s">
        <v>201</v>
      </c>
      <c r="F65" s="69" t="s">
        <v>202</v>
      </c>
      <c r="G65" s="119">
        <v>164</v>
      </c>
      <c r="H65" s="119">
        <v>229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3435</v>
      </c>
      <c r="H66" s="119">
        <v>3373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704</v>
      </c>
      <c r="H67" s="119">
        <v>719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410</v>
      </c>
      <c r="H68" s="119">
        <v>629</v>
      </c>
    </row>
    <row r="69" spans="1:8" ht="15">
      <c r="A69" s="66" t="s">
        <v>210</v>
      </c>
      <c r="B69" s="68" t="s">
        <v>211</v>
      </c>
      <c r="C69" s="119">
        <v>15238</v>
      </c>
      <c r="D69" s="119">
        <v>13049</v>
      </c>
      <c r="E69" s="123" t="s">
        <v>79</v>
      </c>
      <c r="F69" s="69" t="s">
        <v>216</v>
      </c>
      <c r="G69" s="119">
        <v>141</v>
      </c>
      <c r="H69" s="119">
        <v>265</v>
      </c>
    </row>
    <row r="70" spans="1:8" ht="15">
      <c r="A70" s="66" t="s">
        <v>214</v>
      </c>
      <c r="B70" s="68" t="s">
        <v>215</v>
      </c>
      <c r="C70" s="119">
        <v>10249</v>
      </c>
      <c r="D70" s="119">
        <v>7000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15646</v>
      </c>
      <c r="H71" s="336">
        <f>H59+H60+H61+H69+H70</f>
        <v>14946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476</v>
      </c>
      <c r="D73" s="119">
        <v>2169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42</v>
      </c>
      <c r="D75" s="119">
        <v>103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26005</v>
      </c>
      <c r="D76" s="336">
        <f>SUM(D68:D75)</f>
        <v>22321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1694</v>
      </c>
      <c r="E79" s="127" t="s">
        <v>528</v>
      </c>
      <c r="F79" s="75" t="s">
        <v>241</v>
      </c>
      <c r="G79" s="337">
        <f>G71+G73+G75+G77</f>
        <v>15646</v>
      </c>
      <c r="H79" s="338">
        <f>H71+H73+H75+H77</f>
        <v>14946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>
        <v>1694</v>
      </c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1694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335</v>
      </c>
      <c r="D88" s="118">
        <v>318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11988</v>
      </c>
      <c r="D89" s="118">
        <v>12963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12323</v>
      </c>
      <c r="D92" s="336">
        <f>SUM(D88:D91)</f>
        <v>13281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107</v>
      </c>
      <c r="D93" s="247">
        <v>133</v>
      </c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52150</v>
      </c>
      <c r="D94" s="340">
        <f>D65+D76+D85+D92+D93</f>
        <v>52143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90117</v>
      </c>
      <c r="D95" s="342">
        <f>D94+D56</f>
        <v>90290</v>
      </c>
      <c r="E95" s="150" t="s">
        <v>607</v>
      </c>
      <c r="F95" s="257" t="s">
        <v>268</v>
      </c>
      <c r="G95" s="341">
        <f>G37+G40+G56+G79</f>
        <v>90117</v>
      </c>
      <c r="H95" s="342">
        <f>H37+H40+H56+H79</f>
        <v>90290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640</v>
      </c>
      <c r="B98" s="438">
        <f>pdeReportingDate</f>
        <v>43795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Марин Петров Маринов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37617</v>
      </c>
      <c r="D12" s="237">
        <v>42452</v>
      </c>
      <c r="E12" s="116" t="s">
        <v>277</v>
      </c>
      <c r="F12" s="161" t="s">
        <v>278</v>
      </c>
      <c r="G12" s="237">
        <v>84650</v>
      </c>
      <c r="H12" s="237">
        <v>93705</v>
      </c>
    </row>
    <row r="13" spans="1:8" ht="15">
      <c r="A13" s="116" t="s">
        <v>279</v>
      </c>
      <c r="B13" s="112" t="s">
        <v>280</v>
      </c>
      <c r="C13" s="237">
        <v>6063</v>
      </c>
      <c r="D13" s="237">
        <v>6868</v>
      </c>
      <c r="E13" s="116" t="s">
        <v>281</v>
      </c>
      <c r="F13" s="161" t="s">
        <v>282</v>
      </c>
      <c r="G13" s="237">
        <v>1498</v>
      </c>
      <c r="H13" s="237">
        <v>1810</v>
      </c>
    </row>
    <row r="14" spans="1:8" ht="15">
      <c r="A14" s="116" t="s">
        <v>283</v>
      </c>
      <c r="B14" s="112" t="s">
        <v>284</v>
      </c>
      <c r="C14" s="237">
        <v>6007</v>
      </c>
      <c r="D14" s="237">
        <v>6134</v>
      </c>
      <c r="E14" s="166" t="s">
        <v>285</v>
      </c>
      <c r="F14" s="161" t="s">
        <v>286</v>
      </c>
      <c r="G14" s="237">
        <v>515</v>
      </c>
      <c r="H14" s="237">
        <v>552</v>
      </c>
    </row>
    <row r="15" spans="1:8" ht="15">
      <c r="A15" s="116" t="s">
        <v>287</v>
      </c>
      <c r="B15" s="112" t="s">
        <v>288</v>
      </c>
      <c r="C15" s="237">
        <v>19911</v>
      </c>
      <c r="D15" s="237">
        <v>20925</v>
      </c>
      <c r="E15" s="166" t="s">
        <v>79</v>
      </c>
      <c r="F15" s="161" t="s">
        <v>289</v>
      </c>
      <c r="G15" s="237">
        <v>529</v>
      </c>
      <c r="H15" s="237">
        <v>821</v>
      </c>
    </row>
    <row r="16" spans="1:8" ht="15.75">
      <c r="A16" s="116" t="s">
        <v>290</v>
      </c>
      <c r="B16" s="112" t="s">
        <v>291</v>
      </c>
      <c r="C16" s="237">
        <v>3972</v>
      </c>
      <c r="D16" s="237">
        <v>4284</v>
      </c>
      <c r="E16" s="157" t="s">
        <v>52</v>
      </c>
      <c r="F16" s="185" t="s">
        <v>292</v>
      </c>
      <c r="G16" s="366">
        <f>SUM(G12:G15)</f>
        <v>87192</v>
      </c>
      <c r="H16" s="367">
        <f>SUM(H12:H15)</f>
        <v>96888</v>
      </c>
    </row>
    <row r="17" spans="1:8" ht="30.75">
      <c r="A17" s="116" t="s">
        <v>293</v>
      </c>
      <c r="B17" s="112" t="s">
        <v>294</v>
      </c>
      <c r="C17" s="237">
        <v>329</v>
      </c>
      <c r="D17" s="237">
        <v>572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196</v>
      </c>
      <c r="D18" s="237">
        <v>-1054</v>
      </c>
      <c r="E18" s="155" t="s">
        <v>297</v>
      </c>
      <c r="F18" s="159" t="s">
        <v>298</v>
      </c>
      <c r="G18" s="377">
        <v>14</v>
      </c>
      <c r="H18" s="378">
        <v>99</v>
      </c>
    </row>
    <row r="19" spans="1:8" ht="15">
      <c r="A19" s="116" t="s">
        <v>299</v>
      </c>
      <c r="B19" s="112" t="s">
        <v>300</v>
      </c>
      <c r="C19" s="237">
        <v>902</v>
      </c>
      <c r="D19" s="237">
        <v>677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74997</v>
      </c>
      <c r="D22" s="367">
        <f>SUM(D12:D18)+D19</f>
        <v>80858</v>
      </c>
      <c r="E22" s="116" t="s">
        <v>309</v>
      </c>
      <c r="F22" s="158" t="s">
        <v>310</v>
      </c>
      <c r="G22" s="237">
        <v>2</v>
      </c>
      <c r="H22" s="237">
        <v>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0.75">
      <c r="A25" s="116" t="s">
        <v>316</v>
      </c>
      <c r="B25" s="158" t="s">
        <v>317</v>
      </c>
      <c r="C25" s="237">
        <v>4</v>
      </c>
      <c r="D25" s="237">
        <v>3</v>
      </c>
      <c r="E25" s="116" t="s">
        <v>318</v>
      </c>
      <c r="F25" s="158" t="s">
        <v>319</v>
      </c>
      <c r="G25" s="237">
        <v>100</v>
      </c>
      <c r="H25" s="237">
        <v>73</v>
      </c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48</v>
      </c>
      <c r="D27" s="237">
        <v>67</v>
      </c>
      <c r="E27" s="157" t="s">
        <v>104</v>
      </c>
      <c r="F27" s="159" t="s">
        <v>326</v>
      </c>
      <c r="G27" s="366">
        <f>SUM(G22:G26)</f>
        <v>102</v>
      </c>
      <c r="H27" s="367">
        <f>SUM(H22:H26)</f>
        <v>80</v>
      </c>
    </row>
    <row r="28" spans="1:8" ht="15">
      <c r="A28" s="116" t="s">
        <v>79</v>
      </c>
      <c r="B28" s="158" t="s">
        <v>327</v>
      </c>
      <c r="C28" s="237">
        <v>121</v>
      </c>
      <c r="D28" s="237">
        <v>138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173</v>
      </c>
      <c r="D29" s="367">
        <f>SUM(D25:D28)</f>
        <v>208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75170</v>
      </c>
      <c r="D31" s="373">
        <f>D29+D22</f>
        <v>81066</v>
      </c>
      <c r="E31" s="172" t="s">
        <v>521</v>
      </c>
      <c r="F31" s="187" t="s">
        <v>331</v>
      </c>
      <c r="G31" s="174">
        <f>G16+G18+G27</f>
        <v>87308</v>
      </c>
      <c r="H31" s="175">
        <f>H16+H18+H27</f>
        <v>97067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12138</v>
      </c>
      <c r="D33" s="165">
        <f>IF((H31-D31)&gt;0,H31-D31,0)</f>
        <v>16001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75170</v>
      </c>
      <c r="D36" s="375">
        <f>D31-D34+D35</f>
        <v>81066</v>
      </c>
      <c r="E36" s="183" t="s">
        <v>346</v>
      </c>
      <c r="F36" s="177" t="s">
        <v>347</v>
      </c>
      <c r="G36" s="188">
        <f>G35-G34+G31</f>
        <v>87308</v>
      </c>
      <c r="H36" s="189">
        <f>H35-H34+H31</f>
        <v>97067</v>
      </c>
    </row>
    <row r="37" spans="1:8" ht="15.75">
      <c r="A37" s="182" t="s">
        <v>348</v>
      </c>
      <c r="B37" s="152" t="s">
        <v>349</v>
      </c>
      <c r="C37" s="372">
        <f>IF((G36-C36)&gt;0,G36-C36,0)</f>
        <v>12138</v>
      </c>
      <c r="D37" s="373">
        <f>IF((H36-D36)&gt;0,H36-D36,0)</f>
        <v>16001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1211</v>
      </c>
      <c r="D38" s="367">
        <f>D39+D40+D41</f>
        <v>1558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1211</v>
      </c>
      <c r="D39" s="238">
        <v>1558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10927</v>
      </c>
      <c r="D42" s="165">
        <f>+IF((H36-D36-D38)&gt;0,H36-D36-D38,0)</f>
        <v>14443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9</v>
      </c>
      <c r="D43" s="238">
        <v>71</v>
      </c>
      <c r="E43" s="154" t="s">
        <v>364</v>
      </c>
      <c r="F43" s="117" t="s">
        <v>366</v>
      </c>
      <c r="G43" s="323">
        <v>0</v>
      </c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10918</v>
      </c>
      <c r="D44" s="189">
        <f>IF(H42=0,IF(D42-D43&gt;0,D42-D43+H43,0),IF(H42-H43&lt;0,H43-H42+D42,0))</f>
        <v>14372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87308</v>
      </c>
      <c r="D45" s="369">
        <f>D36+D38+D42</f>
        <v>97067</v>
      </c>
      <c r="E45" s="191" t="s">
        <v>373</v>
      </c>
      <c r="F45" s="193" t="s">
        <v>374</v>
      </c>
      <c r="G45" s="368">
        <f>G42+G36</f>
        <v>87308</v>
      </c>
      <c r="H45" s="369">
        <f>H42+H36</f>
        <v>97067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640</v>
      </c>
      <c r="B50" s="438">
        <f>pdeReportingDate</f>
        <v>43795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Марин Петров Маринов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8" sqref="C3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30.09.2019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97162</v>
      </c>
      <c r="D11" s="119">
        <v>105084</v>
      </c>
      <c r="E11" s="99"/>
      <c r="F11" s="99"/>
    </row>
    <row r="12" spans="1:13" ht="15">
      <c r="A12" s="198" t="s">
        <v>380</v>
      </c>
      <c r="B12" s="100" t="s">
        <v>381</v>
      </c>
      <c r="C12" s="119">
        <v>-53094</v>
      </c>
      <c r="D12" s="119">
        <v>-60465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-23787</v>
      </c>
      <c r="D14" s="119">
        <v>-25625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-81</v>
      </c>
      <c r="D15" s="119">
        <v>-724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-1466</v>
      </c>
      <c r="D16" s="119">
        <v>-1164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3</v>
      </c>
      <c r="D17" s="119">
        <v>9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2</v>
      </c>
      <c r="D19" s="119">
        <v>-11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-831</v>
      </c>
      <c r="D20" s="119">
        <v>-1250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17908</v>
      </c>
      <c r="D21" s="397">
        <f>SUM(D11:D20)</f>
        <v>15854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-9179</v>
      </c>
      <c r="D23" s="119">
        <v>-6888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3</v>
      </c>
      <c r="D24" s="119">
        <v>102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14</v>
      </c>
      <c r="D32" s="119">
        <v>277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-9162</v>
      </c>
      <c r="D33" s="397">
        <f>SUM(D23:D32)</f>
        <v>-6509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9">
        <v>390</v>
      </c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/>
      <c r="D38" s="119"/>
      <c r="E38" s="99"/>
      <c r="F38" s="99"/>
    </row>
    <row r="39" spans="1:6" ht="15">
      <c r="A39" s="198" t="s">
        <v>431</v>
      </c>
      <c r="B39" s="100" t="s">
        <v>432</v>
      </c>
      <c r="C39" s="119">
        <v>-36</v>
      </c>
      <c r="D39" s="119">
        <v>-18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-4</v>
      </c>
      <c r="D40" s="119">
        <v>-3</v>
      </c>
      <c r="E40" s="99"/>
      <c r="F40" s="99"/>
    </row>
    <row r="41" spans="1:6" ht="15">
      <c r="A41" s="198" t="s">
        <v>435</v>
      </c>
      <c r="B41" s="100" t="s">
        <v>436</v>
      </c>
      <c r="C41" s="119">
        <v>-11365</v>
      </c>
      <c r="D41" s="119">
        <v>-11059</v>
      </c>
      <c r="E41" s="99"/>
      <c r="F41" s="99"/>
    </row>
    <row r="42" spans="1:8" ht="15">
      <c r="A42" s="198" t="s">
        <v>437</v>
      </c>
      <c r="B42" s="100" t="s">
        <v>438</v>
      </c>
      <c r="C42" s="119">
        <v>1701</v>
      </c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-9704</v>
      </c>
      <c r="D43" s="399">
        <f>SUM(D35:D42)</f>
        <v>-10690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-958</v>
      </c>
      <c r="D44" s="228">
        <f>D43+D33+D21</f>
        <v>-1345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13281</v>
      </c>
      <c r="D45" s="230">
        <v>15995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12323</v>
      </c>
      <c r="D46" s="232">
        <f>D45+D44</f>
        <v>14650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12323</v>
      </c>
      <c r="D47" s="219">
        <v>14650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631</v>
      </c>
      <c r="G50" s="102"/>
      <c r="H50" s="102"/>
    </row>
    <row r="51" spans="1:8" ht="15">
      <c r="A51" s="442" t="s">
        <v>637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640</v>
      </c>
      <c r="B54" s="438">
        <f>pdeReportingDate</f>
        <v>43795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Марин Петров Маринов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39433</v>
      </c>
      <c r="D13" s="322">
        <f>'1-Баланс'!H20</f>
        <v>2509</v>
      </c>
      <c r="E13" s="322">
        <f>'1-Баланс'!H21</f>
        <v>11173</v>
      </c>
      <c r="F13" s="322">
        <f>'1-Баланс'!H23</f>
        <v>3945</v>
      </c>
      <c r="G13" s="322">
        <f>'1-Баланс'!H24</f>
        <v>0</v>
      </c>
      <c r="H13" s="323">
        <v>119</v>
      </c>
      <c r="I13" s="322">
        <f>'1-Баланс'!H29+'1-Баланс'!H32</f>
        <v>17940</v>
      </c>
      <c r="J13" s="322">
        <f>'1-Баланс'!H30+'1-Баланс'!H33</f>
        <v>0</v>
      </c>
      <c r="K13" s="323"/>
      <c r="L13" s="322">
        <f>SUM(C13:K13)</f>
        <v>75119</v>
      </c>
      <c r="M13" s="324">
        <f>'1-Баланс'!H40</f>
        <v>-63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39433</v>
      </c>
      <c r="D17" s="391">
        <f aca="true" t="shared" si="2" ref="D17:M17">D13+D14</f>
        <v>2509</v>
      </c>
      <c r="E17" s="391">
        <f t="shared" si="2"/>
        <v>11173</v>
      </c>
      <c r="F17" s="391">
        <f t="shared" si="2"/>
        <v>3945</v>
      </c>
      <c r="G17" s="391">
        <f t="shared" si="2"/>
        <v>0</v>
      </c>
      <c r="H17" s="391">
        <f t="shared" si="2"/>
        <v>119</v>
      </c>
      <c r="I17" s="391">
        <f t="shared" si="2"/>
        <v>17940</v>
      </c>
      <c r="J17" s="391">
        <f t="shared" si="2"/>
        <v>0</v>
      </c>
      <c r="K17" s="391">
        <f t="shared" si="2"/>
        <v>0</v>
      </c>
      <c r="L17" s="322">
        <f t="shared" si="1"/>
        <v>75119</v>
      </c>
      <c r="M17" s="392">
        <f t="shared" si="2"/>
        <v>-63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10918</v>
      </c>
      <c r="J18" s="322">
        <f>+'1-Баланс'!G33</f>
        <v>0</v>
      </c>
      <c r="K18" s="323"/>
      <c r="L18" s="322">
        <f t="shared" si="1"/>
        <v>10918</v>
      </c>
      <c r="M18" s="376">
        <v>9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-11830</v>
      </c>
      <c r="J19" s="90">
        <f>J20+J21</f>
        <v>0</v>
      </c>
      <c r="K19" s="90">
        <f t="shared" si="3"/>
        <v>0</v>
      </c>
      <c r="L19" s="322">
        <f t="shared" si="1"/>
        <v>-11830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-11830</v>
      </c>
      <c r="J20" s="237"/>
      <c r="K20" s="237"/>
      <c r="L20" s="322">
        <f>SUM(C20:K20)</f>
        <v>-11830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>
        <v>-13</v>
      </c>
      <c r="F30" s="237"/>
      <c r="G30" s="237"/>
      <c r="H30" s="237"/>
      <c r="I30" s="237">
        <v>4</v>
      </c>
      <c r="J30" s="237"/>
      <c r="K30" s="237"/>
      <c r="L30" s="322">
        <f t="shared" si="1"/>
        <v>-9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39433</v>
      </c>
      <c r="D31" s="391">
        <f aca="true" t="shared" si="6" ref="D31:M31">D19+D22+D23+D26+D30+D29+D17+D18</f>
        <v>2509</v>
      </c>
      <c r="E31" s="391">
        <f t="shared" si="6"/>
        <v>11160</v>
      </c>
      <c r="F31" s="391">
        <f t="shared" si="6"/>
        <v>3945</v>
      </c>
      <c r="G31" s="391">
        <f t="shared" si="6"/>
        <v>0</v>
      </c>
      <c r="H31" s="391">
        <f t="shared" si="6"/>
        <v>119</v>
      </c>
      <c r="I31" s="391">
        <f t="shared" si="6"/>
        <v>17032</v>
      </c>
      <c r="J31" s="391">
        <f t="shared" si="6"/>
        <v>0</v>
      </c>
      <c r="K31" s="391">
        <f t="shared" si="6"/>
        <v>0</v>
      </c>
      <c r="L31" s="322">
        <f t="shared" si="1"/>
        <v>74198</v>
      </c>
      <c r="M31" s="392">
        <f t="shared" si="6"/>
        <v>-54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39433</v>
      </c>
      <c r="D34" s="325">
        <f t="shared" si="7"/>
        <v>2509</v>
      </c>
      <c r="E34" s="325">
        <f t="shared" si="7"/>
        <v>11160</v>
      </c>
      <c r="F34" s="325">
        <f t="shared" si="7"/>
        <v>3945</v>
      </c>
      <c r="G34" s="325">
        <f t="shared" si="7"/>
        <v>0</v>
      </c>
      <c r="H34" s="325">
        <f t="shared" si="7"/>
        <v>119</v>
      </c>
      <c r="I34" s="325">
        <f t="shared" si="7"/>
        <v>17032</v>
      </c>
      <c r="J34" s="325">
        <f t="shared" si="7"/>
        <v>0</v>
      </c>
      <c r="K34" s="325">
        <f t="shared" si="7"/>
        <v>0</v>
      </c>
      <c r="L34" s="389">
        <f t="shared" si="1"/>
        <v>74198</v>
      </c>
      <c r="M34" s="326">
        <f>M31+M32+M33</f>
        <v>-54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640</v>
      </c>
      <c r="B38" s="438">
        <f>pdeReportingDate</f>
        <v>43795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Марин Петров Маринов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01.01.2019 г. до 30.09.2019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90117</v>
      </c>
      <c r="D6" s="413">
        <f aca="true" t="shared" si="0" ref="D6:D15">C6-E6</f>
        <v>0</v>
      </c>
      <c r="E6" s="412">
        <f>'1-Баланс'!G95</f>
        <v>90117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74198</v>
      </c>
      <c r="D7" s="413">
        <f t="shared" si="0"/>
        <v>34765</v>
      </c>
      <c r="E7" s="412">
        <f>'1-Баланс'!G18</f>
        <v>39433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10918</v>
      </c>
      <c r="D8" s="413">
        <f t="shared" si="0"/>
        <v>0</v>
      </c>
      <c r="E8" s="412">
        <f>ABS('2-Отчет за доходите'!C44)-ABS('2-Отчет за доходите'!G44)</f>
        <v>10918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13281</v>
      </c>
      <c r="D9" s="413">
        <f t="shared" si="0"/>
        <v>0</v>
      </c>
      <c r="E9" s="412">
        <f>'3-Отчет за паричния поток'!C45</f>
        <v>13281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12323</v>
      </c>
      <c r="D10" s="413">
        <f t="shared" si="0"/>
        <v>0</v>
      </c>
      <c r="E10" s="412">
        <f>'3-Отчет за паричния поток'!C46</f>
        <v>12323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74198</v>
      </c>
      <c r="D11" s="413">
        <f t="shared" si="0"/>
        <v>0</v>
      </c>
      <c r="E11" s="412">
        <f>'4-Отчет за собствения капитал'!L34</f>
        <v>74198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336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0.12521790989999082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0.14714682336451118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0.6835284542665748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0.12115361141626996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1.161473992284156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3.3331202863351654</v>
      </c>
    </row>
    <row r="11" spans="1:4" ht="62.25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2.4496996037325833</v>
      </c>
    </row>
    <row r="12" spans="1:4" ht="46.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0.7876134475265244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0.7876134475265244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1.6981264363338917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0.9675421951463098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0.004387789332438779</v>
      </c>
    </row>
    <row r="19" spans="1:4" ht="30.75">
      <c r="A19" s="330">
        <v>13</v>
      </c>
      <c r="B19" s="328" t="s">
        <v>598</v>
      </c>
      <c r="C19" s="329" t="s">
        <v>572</v>
      </c>
      <c r="D19" s="379">
        <f>D4/D5</f>
        <v>0.2152753443489043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0.17724735621469867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12142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0.1636432248847678</v>
      </c>
    </row>
    <row r="23" spans="1:4" ht="30.7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0.20787327621752874</v>
      </c>
    </row>
    <row r="24" spans="1:4" ht="30.7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0.880103586974489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9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1796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9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11922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9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20027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9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1951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9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376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9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158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9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1294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9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9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37524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9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9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9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51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9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45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9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9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11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9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107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9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9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9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9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336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9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9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9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9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336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9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9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9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9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9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9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9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336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9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9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9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9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9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9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9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9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37967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9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7671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9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510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9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746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9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4788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9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9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9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13715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9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9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15238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9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10249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9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9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9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476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9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9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42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9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26005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9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9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9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9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9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9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9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9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335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9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11988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9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9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9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12323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9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107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9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52150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9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90117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9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9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9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9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9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9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9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9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9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11160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9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9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9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9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9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17733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9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6114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9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6114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9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9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9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10918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9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9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17032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9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74198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9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-54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9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9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9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9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73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9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9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9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73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9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9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9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254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9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9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327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9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9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9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15505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9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661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9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16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9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10115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9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164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9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3435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9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704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9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410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9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141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9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9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15646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9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9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9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9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15646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9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90117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9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37617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9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6063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9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6007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9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19911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9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3972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9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329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9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196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9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902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9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9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9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74997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9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9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9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48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9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121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9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173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9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75170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9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12138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9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9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9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75170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9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12138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9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1211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9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1211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9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9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9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10927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9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9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9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10918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9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87308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9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84650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9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1498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9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515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9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529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9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87192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9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14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9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9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9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9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9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100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9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9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102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9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87308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9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9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9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9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87308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9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9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9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9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9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87308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9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97162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9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-53094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9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9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-23787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9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-81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9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-1466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9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3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9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9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2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9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-831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9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17908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9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-9179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9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3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9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9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9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9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9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9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9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9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14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9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-9162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9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9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9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9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9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-36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9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9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-11365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9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1701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9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-9704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9">
        <f t="shared" si="20"/>
        <v>43738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-958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9">
        <f t="shared" si="20"/>
        <v>43738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13281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9">
        <f t="shared" si="20"/>
        <v>43738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12323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9">
        <f t="shared" si="20"/>
        <v>43738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12323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9">
        <f t="shared" si="20"/>
        <v>43738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9">
        <f aca="true" t="shared" si="23" ref="C218:C281">endDate</f>
        <v>43738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9">
        <f t="shared" si="23"/>
        <v>43738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9">
        <f t="shared" si="23"/>
        <v>43738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9">
        <f t="shared" si="23"/>
        <v>43738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9">
        <f t="shared" si="23"/>
        <v>43738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9">
        <f t="shared" si="23"/>
        <v>43738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9">
        <f t="shared" si="23"/>
        <v>43738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9">
        <f t="shared" si="23"/>
        <v>43738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9">
        <f t="shared" si="23"/>
        <v>43738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9">
        <f t="shared" si="23"/>
        <v>43738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9">
        <f t="shared" si="23"/>
        <v>43738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9">
        <f t="shared" si="23"/>
        <v>43738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9">
        <f t="shared" si="23"/>
        <v>43738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9">
        <f t="shared" si="23"/>
        <v>43738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9">
        <f t="shared" si="23"/>
        <v>43738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9">
        <f t="shared" si="23"/>
        <v>43738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9">
        <f t="shared" si="23"/>
        <v>43738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9">
        <f t="shared" si="23"/>
        <v>43738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9">
        <f t="shared" si="23"/>
        <v>43738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9">
        <f t="shared" si="23"/>
        <v>43738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9">
        <f t="shared" si="23"/>
        <v>43738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9">
        <f t="shared" si="23"/>
        <v>43738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9">
        <f t="shared" si="23"/>
        <v>43738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9">
        <f t="shared" si="23"/>
        <v>43738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9">
        <f t="shared" si="23"/>
        <v>43738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9">
        <f t="shared" si="23"/>
        <v>43738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9">
        <f t="shared" si="23"/>
        <v>43738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9">
        <f t="shared" si="23"/>
        <v>43738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9">
        <f t="shared" si="23"/>
        <v>43738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9">
        <f t="shared" si="23"/>
        <v>43738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9">
        <f t="shared" si="23"/>
        <v>43738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9">
        <f t="shared" si="23"/>
        <v>43738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9">
        <f t="shared" si="23"/>
        <v>43738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9">
        <f t="shared" si="23"/>
        <v>43738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9">
        <f t="shared" si="23"/>
        <v>43738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9">
        <f t="shared" si="23"/>
        <v>43738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9">
        <f t="shared" si="23"/>
        <v>43738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9">
        <f t="shared" si="23"/>
        <v>43738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9">
        <f t="shared" si="23"/>
        <v>43738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9">
        <f t="shared" si="23"/>
        <v>43738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9">
        <f t="shared" si="23"/>
        <v>43738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9">
        <f t="shared" si="23"/>
        <v>43738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9">
        <f t="shared" si="23"/>
        <v>43738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9">
        <f t="shared" si="23"/>
        <v>43738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9">
        <f t="shared" si="23"/>
        <v>43738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11173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9">
        <f t="shared" si="23"/>
        <v>43738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9">
        <f t="shared" si="23"/>
        <v>43738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9">
        <f t="shared" si="23"/>
        <v>43738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9">
        <f t="shared" si="23"/>
        <v>43738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11173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9">
        <f t="shared" si="23"/>
        <v>43738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9">
        <f t="shared" si="23"/>
        <v>43738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9">
        <f t="shared" si="23"/>
        <v>43738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9">
        <f t="shared" si="23"/>
        <v>43738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9">
        <f t="shared" si="23"/>
        <v>43738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9">
        <f t="shared" si="23"/>
        <v>43738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9">
        <f t="shared" si="23"/>
        <v>43738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9">
        <f t="shared" si="23"/>
        <v>43738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9">
        <f t="shared" si="23"/>
        <v>43738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9">
        <f t="shared" si="23"/>
        <v>43738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9">
        <f t="shared" si="23"/>
        <v>43738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9">
        <f t="shared" si="23"/>
        <v>43738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9">
        <f t="shared" si="23"/>
        <v>43738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-13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9">
        <f t="shared" si="23"/>
        <v>43738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11160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9">
        <f t="shared" si="23"/>
        <v>43738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9">
        <f aca="true" t="shared" si="26" ref="C282:C345">endDate</f>
        <v>43738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9">
        <f t="shared" si="26"/>
        <v>43738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11160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9">
        <f t="shared" si="26"/>
        <v>43738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9">
        <f t="shared" si="26"/>
        <v>43738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9">
        <f t="shared" si="26"/>
        <v>43738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9">
        <f t="shared" si="26"/>
        <v>43738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9">
        <f t="shared" si="26"/>
        <v>43738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9">
        <f t="shared" si="26"/>
        <v>43738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9">
        <f t="shared" si="26"/>
        <v>43738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9">
        <f t="shared" si="26"/>
        <v>43738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9">
        <f t="shared" si="26"/>
        <v>43738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9">
        <f t="shared" si="26"/>
        <v>43738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9">
        <f t="shared" si="26"/>
        <v>43738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9">
        <f t="shared" si="26"/>
        <v>43738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9">
        <f t="shared" si="26"/>
        <v>43738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9">
        <f t="shared" si="26"/>
        <v>43738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9">
        <f t="shared" si="26"/>
        <v>43738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9">
        <f t="shared" si="26"/>
        <v>43738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9">
        <f t="shared" si="26"/>
        <v>43738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9">
        <f t="shared" si="26"/>
        <v>43738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9">
        <f t="shared" si="26"/>
        <v>43738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9">
        <f t="shared" si="26"/>
        <v>43738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9">
        <f t="shared" si="26"/>
        <v>43738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9">
        <f t="shared" si="26"/>
        <v>43738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9">
        <f t="shared" si="26"/>
        <v>43738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9">
        <f t="shared" si="26"/>
        <v>43738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9">
        <f t="shared" si="26"/>
        <v>43738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9">
        <f t="shared" si="26"/>
        <v>43738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9">
        <f t="shared" si="26"/>
        <v>43738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9">
        <f t="shared" si="26"/>
        <v>43738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9">
        <f t="shared" si="26"/>
        <v>43738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9">
        <f t="shared" si="26"/>
        <v>43738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9">
        <f t="shared" si="26"/>
        <v>43738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9">
        <f t="shared" si="26"/>
        <v>43738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9">
        <f t="shared" si="26"/>
        <v>43738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9">
        <f t="shared" si="26"/>
        <v>43738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9">
        <f t="shared" si="26"/>
        <v>43738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9">
        <f t="shared" si="26"/>
        <v>43738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9">
        <f t="shared" si="26"/>
        <v>43738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9">
        <f t="shared" si="26"/>
        <v>43738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9">
        <f t="shared" si="26"/>
        <v>43738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9">
        <f t="shared" si="26"/>
        <v>43738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9">
        <f t="shared" si="26"/>
        <v>43738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9">
        <f t="shared" si="26"/>
        <v>43738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9">
        <f t="shared" si="26"/>
        <v>43738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9">
        <f t="shared" si="26"/>
        <v>43738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9">
        <f t="shared" si="26"/>
        <v>43738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9">
        <f t="shared" si="26"/>
        <v>43738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9">
        <f t="shared" si="26"/>
        <v>43738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9">
        <f t="shared" si="26"/>
        <v>43738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9">
        <f t="shared" si="26"/>
        <v>43738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9">
        <f t="shared" si="26"/>
        <v>43738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9">
        <f t="shared" si="26"/>
        <v>43738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9">
        <f t="shared" si="26"/>
        <v>43738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9">
        <f t="shared" si="26"/>
        <v>43738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9">
        <f t="shared" si="26"/>
        <v>43738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9">
        <f t="shared" si="26"/>
        <v>43738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9">
        <f t="shared" si="26"/>
        <v>43738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9">
        <f t="shared" si="26"/>
        <v>43738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9">
        <f t="shared" si="26"/>
        <v>43738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9">
        <f t="shared" si="26"/>
        <v>43738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9">
        <f t="shared" si="26"/>
        <v>43738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9">
        <f t="shared" si="26"/>
        <v>43738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9">
        <f t="shared" si="26"/>
        <v>43738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9">
        <f aca="true" t="shared" si="29" ref="C346:C409">endDate</f>
        <v>43738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9">
        <f t="shared" si="29"/>
        <v>43738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9">
        <f t="shared" si="29"/>
        <v>43738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9">
        <f t="shared" si="29"/>
        <v>43738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9">
        <f t="shared" si="29"/>
        <v>43738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17940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9">
        <f t="shared" si="29"/>
        <v>43738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9">
        <f t="shared" si="29"/>
        <v>43738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9">
        <f t="shared" si="29"/>
        <v>43738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9">
        <f t="shared" si="29"/>
        <v>43738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17940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9">
        <f t="shared" si="29"/>
        <v>43738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10918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9">
        <f t="shared" si="29"/>
        <v>43738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-11830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9">
        <f t="shared" si="29"/>
        <v>43738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-11830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9">
        <f t="shared" si="29"/>
        <v>43738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9">
        <f t="shared" si="29"/>
        <v>43738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9">
        <f t="shared" si="29"/>
        <v>43738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9">
        <f t="shared" si="29"/>
        <v>43738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9">
        <f t="shared" si="29"/>
        <v>43738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9">
        <f t="shared" si="29"/>
        <v>43738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9">
        <f t="shared" si="29"/>
        <v>43738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9">
        <f t="shared" si="29"/>
        <v>43738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9">
        <f t="shared" si="29"/>
        <v>43738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9">
        <f t="shared" si="29"/>
        <v>43738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4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9">
        <f t="shared" si="29"/>
        <v>43738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17032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9">
        <f t="shared" si="29"/>
        <v>43738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9">
        <f t="shared" si="29"/>
        <v>43738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9">
        <f t="shared" si="29"/>
        <v>43738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17032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9">
        <f t="shared" si="29"/>
        <v>43738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9">
        <f t="shared" si="29"/>
        <v>43738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9">
        <f t="shared" si="29"/>
        <v>43738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9">
        <f t="shared" si="29"/>
        <v>43738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9">
        <f t="shared" si="29"/>
        <v>43738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9">
        <f t="shared" si="29"/>
        <v>43738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9">
        <f t="shared" si="29"/>
        <v>43738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9">
        <f t="shared" si="29"/>
        <v>43738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9">
        <f t="shared" si="29"/>
        <v>43738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9">
        <f t="shared" si="29"/>
        <v>43738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9">
        <f t="shared" si="29"/>
        <v>43738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9">
        <f t="shared" si="29"/>
        <v>43738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9">
        <f t="shared" si="29"/>
        <v>43738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9">
        <f t="shared" si="29"/>
        <v>43738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9">
        <f t="shared" si="29"/>
        <v>43738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9">
        <f t="shared" si="29"/>
        <v>43738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9">
        <f t="shared" si="29"/>
        <v>43738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9">
        <f t="shared" si="29"/>
        <v>43738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9">
        <f t="shared" si="29"/>
        <v>43738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9">
        <f t="shared" si="29"/>
        <v>43738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9">
        <f t="shared" si="29"/>
        <v>43738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9">
        <f t="shared" si="29"/>
        <v>43738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9">
        <f t="shared" si="29"/>
        <v>43738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9">
        <f t="shared" si="29"/>
        <v>43738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9">
        <f t="shared" si="29"/>
        <v>43738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9">
        <f t="shared" si="29"/>
        <v>43738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9">
        <f t="shared" si="29"/>
        <v>43738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9">
        <f t="shared" si="29"/>
        <v>43738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9">
        <f t="shared" si="29"/>
        <v>43738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9">
        <f t="shared" si="29"/>
        <v>43738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9">
        <f t="shared" si="29"/>
        <v>43738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9">
        <f t="shared" si="29"/>
        <v>43738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9">
        <f t="shared" si="29"/>
        <v>43738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9">
        <f t="shared" si="29"/>
        <v>43738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9">
        <f t="shared" si="29"/>
        <v>43738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9">
        <f t="shared" si="29"/>
        <v>43738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9">
        <f t="shared" si="29"/>
        <v>43738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9">
        <f t="shared" si="29"/>
        <v>43738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9">
        <f aca="true" t="shared" si="32" ref="C410:C459">endDate</f>
        <v>43738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9">
        <f t="shared" si="32"/>
        <v>43738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9">
        <f t="shared" si="32"/>
        <v>43738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9">
        <f t="shared" si="32"/>
        <v>43738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9">
        <f t="shared" si="32"/>
        <v>43738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9">
        <f t="shared" si="32"/>
        <v>43738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9">
        <f t="shared" si="32"/>
        <v>43738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75119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9">
        <f t="shared" si="32"/>
        <v>43738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9">
        <f t="shared" si="32"/>
        <v>43738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9">
        <f t="shared" si="32"/>
        <v>43738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9">
        <f t="shared" si="32"/>
        <v>43738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75119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9">
        <f t="shared" si="32"/>
        <v>43738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10918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9">
        <f t="shared" si="32"/>
        <v>43738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-11830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9">
        <f t="shared" si="32"/>
        <v>43738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-11830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9">
        <f t="shared" si="32"/>
        <v>43738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9">
        <f t="shared" si="32"/>
        <v>43738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9">
        <f t="shared" si="32"/>
        <v>43738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9">
        <f t="shared" si="32"/>
        <v>43738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9">
        <f t="shared" si="32"/>
        <v>43738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9">
        <f t="shared" si="32"/>
        <v>43738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9">
        <f t="shared" si="32"/>
        <v>43738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9">
        <f t="shared" si="32"/>
        <v>43738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9">
        <f t="shared" si="32"/>
        <v>43738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9">
        <f t="shared" si="32"/>
        <v>43738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-9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9">
        <f t="shared" si="32"/>
        <v>43738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74198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9">
        <f t="shared" si="32"/>
        <v>43738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9">
        <f t="shared" si="32"/>
        <v>43738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9">
        <f t="shared" si="32"/>
        <v>43738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74198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9">
        <f t="shared" si="32"/>
        <v>43738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-63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9">
        <f t="shared" si="32"/>
        <v>43738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9">
        <f t="shared" si="32"/>
        <v>43738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9">
        <f t="shared" si="32"/>
        <v>43738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9">
        <f t="shared" si="32"/>
        <v>43738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-63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9">
        <f t="shared" si="32"/>
        <v>43738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9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9">
        <f t="shared" si="32"/>
        <v>43738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9">
        <f t="shared" si="32"/>
        <v>43738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9">
        <f t="shared" si="32"/>
        <v>43738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9">
        <f t="shared" si="32"/>
        <v>43738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9">
        <f t="shared" si="32"/>
        <v>43738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9">
        <f t="shared" si="32"/>
        <v>43738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9">
        <f t="shared" si="32"/>
        <v>43738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9">
        <f t="shared" si="32"/>
        <v>43738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9">
        <f t="shared" si="32"/>
        <v>43738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9">
        <f t="shared" si="32"/>
        <v>43738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9">
        <f t="shared" si="32"/>
        <v>43738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9">
        <f t="shared" si="32"/>
        <v>43738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9">
        <f t="shared" si="32"/>
        <v>43738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-54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9">
        <f t="shared" si="32"/>
        <v>43738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9">
        <f t="shared" si="32"/>
        <v>43738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9">
        <f t="shared" si="32"/>
        <v>43738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-54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2019-10-31T08:10:16Z</cp:lastPrinted>
  <dcterms:created xsi:type="dcterms:W3CDTF">2006-09-16T00:00:00Z</dcterms:created>
  <dcterms:modified xsi:type="dcterms:W3CDTF">2019-11-26T08:47:08Z</dcterms:modified>
  <cp:category/>
  <cp:version/>
  <cp:contentType/>
  <cp:contentStatus/>
</cp:coreProperties>
</file>