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<sst xmlns="http://schemas.openxmlformats.org/spreadsheetml/2006/main" count="1869" uniqueCount="665">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</sst>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35" borderId="33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628</v>
      </c>
      <c r="B1" s="2"/>
      <c r="Z1" s="433">
        <v>1</v>
      </c>
      <c r="AA1" s="434">
        <f>IF(ISBLANK(_endDate),"",_endDate)</f>
        <v>44196</v>
      </c>
    </row>
    <row r="2" spans="1:27" ht="15">
      <c r="A2" s="421" t="s">
        <v>652</v>
      </c>
      <c r="B2" s="416"/>
      <c r="Z2" s="433">
        <v>2</v>
      </c>
      <c r="AA2" s="434">
        <f>IF(ISBLANK(_pdeReportingDate),"",_pdeReportingDate)</f>
        <v>44250</v>
      </c>
    </row>
    <row r="3" spans="1:27" ht="15">
      <c r="A3" s="417" t="s">
        <v>626</v>
      </c>
      <c r="B3" s="418"/>
      <c r="Z3" s="433">
        <v>3</v>
      </c>
      <c r="AA3" s="434" t="str">
        <f>IF(ISBLANK(_authorName),"",_authorName)</f>
        <v>Марин Петров Маринов</v>
      </c>
    </row>
    <row r="4" spans="1:2" ht="15">
      <c r="A4" s="415" t="s">
        <v>653</v>
      </c>
      <c r="B4" s="416"/>
    </row>
    <row r="5" spans="1:2" ht="45">
      <c r="A5" s="419" t="s">
        <v>594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43831</v>
      </c>
    </row>
    <row r="10" spans="1:2" ht="15">
      <c r="A10" s="7" t="s">
        <v>2</v>
      </c>
      <c r="B10" s="315">
        <v>44196</v>
      </c>
    </row>
    <row r="11" spans="1:2" ht="15">
      <c r="A11" s="7" t="s">
        <v>640</v>
      </c>
      <c r="B11" s="315">
        <v>44250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4" t="s">
        <v>654</v>
      </c>
    </row>
    <row r="15" spans="1:2" ht="15">
      <c r="A15" s="10" t="s">
        <v>632</v>
      </c>
      <c r="B15" s="316" t="s">
        <v>589</v>
      </c>
    </row>
    <row r="16" spans="1:2" ht="15">
      <c r="A16" s="7" t="s">
        <v>3</v>
      </c>
      <c r="B16" s="314" t="s">
        <v>655</v>
      </c>
    </row>
    <row r="17" spans="1:2" ht="15">
      <c r="A17" s="7" t="s">
        <v>586</v>
      </c>
      <c r="B17" s="314" t="s">
        <v>656</v>
      </c>
    </row>
    <row r="18" spans="1:2" ht="15">
      <c r="A18" s="7" t="s">
        <v>585</v>
      </c>
      <c r="B18" s="314" t="s">
        <v>657</v>
      </c>
    </row>
    <row r="19" spans="1:2" ht="15">
      <c r="A19" s="7" t="s">
        <v>4</v>
      </c>
      <c r="B19" s="314" t="s">
        <v>658</v>
      </c>
    </row>
    <row r="20" spans="1:2" ht="15">
      <c r="A20" s="7" t="s">
        <v>5</v>
      </c>
      <c r="B20" s="314" t="s">
        <v>658</v>
      </c>
    </row>
    <row r="21" spans="1:2" ht="15">
      <c r="A21" s="10" t="s">
        <v>6</v>
      </c>
      <c r="B21" s="316" t="s">
        <v>659</v>
      </c>
    </row>
    <row r="22" spans="1:2" ht="15">
      <c r="A22" s="10" t="s">
        <v>583</v>
      </c>
      <c r="B22" s="316" t="s">
        <v>660</v>
      </c>
    </row>
    <row r="23" spans="1:2" ht="15">
      <c r="A23" s="10" t="s">
        <v>7</v>
      </c>
      <c r="B23" s="423" t="s">
        <v>661</v>
      </c>
    </row>
    <row r="24" spans="1:2" ht="15">
      <c r="A24" s="10" t="s">
        <v>584</v>
      </c>
      <c r="B24" s="424" t="s">
        <v>662</v>
      </c>
    </row>
    <row r="25" spans="1:2" ht="15">
      <c r="A25" s="7" t="s">
        <v>587</v>
      </c>
      <c r="B25" s="425"/>
    </row>
    <row r="26" spans="1:2" ht="15">
      <c r="A26" s="10" t="s">
        <v>633</v>
      </c>
      <c r="B26" s="316" t="s">
        <v>663</v>
      </c>
    </row>
    <row r="27" spans="1:2" ht="15">
      <c r="A27" s="10" t="s">
        <v>634</v>
      </c>
      <c r="B27" s="316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A46" sqref="A4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">
      <c r="A12" s="66" t="s">
        <v>23</v>
      </c>
      <c r="B12" s="68" t="s">
        <v>24</v>
      </c>
      <c r="C12" s="119">
        <v>2567</v>
      </c>
      <c r="D12" s="119">
        <v>1796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23293</v>
      </c>
      <c r="D13" s="119">
        <v>11745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">
      <c r="A14" s="66" t="s">
        <v>30</v>
      </c>
      <c r="B14" s="68" t="s">
        <v>31</v>
      </c>
      <c r="C14" s="119">
        <v>21085</v>
      </c>
      <c r="D14" s="119">
        <v>20664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2682</v>
      </c>
      <c r="D15" s="119">
        <v>2362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613</v>
      </c>
      <c r="D16" s="119">
        <v>391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231</v>
      </c>
      <c r="D17" s="119">
        <v>148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181</v>
      </c>
      <c r="D18" s="119">
        <v>1883</v>
      </c>
      <c r="E18" s="248" t="s">
        <v>47</v>
      </c>
      <c r="F18" s="247" t="s">
        <v>48</v>
      </c>
      <c r="G18" s="346">
        <f>G12+G15+G16+G17</f>
        <v>39433</v>
      </c>
      <c r="H18" s="347">
        <f>H12+H15+H16+H17</f>
        <v>39433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8"/>
      <c r="H19" s="349"/>
    </row>
    <row r="20" spans="1:8" ht="15">
      <c r="A20" s="249" t="s">
        <v>52</v>
      </c>
      <c r="B20" s="72" t="s">
        <v>53</v>
      </c>
      <c r="C20" s="334">
        <f>SUM(C12:C19)</f>
        <v>50652</v>
      </c>
      <c r="D20" s="335">
        <f>SUM(D12:D19)</f>
        <v>38989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>
        <v>11050</v>
      </c>
      <c r="H21" s="118">
        <v>11056</v>
      </c>
    </row>
    <row r="22" spans="1:13" ht="1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4064</v>
      </c>
      <c r="H22" s="351">
        <f>SUM(H23:H25)</f>
        <v>4064</v>
      </c>
      <c r="M22" s="74"/>
    </row>
    <row r="23" spans="1:8" ht="1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41</v>
      </c>
      <c r="D24" s="119">
        <v>48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63</v>
      </c>
      <c r="D25" s="119">
        <v>103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">
      <c r="A26" s="66" t="s">
        <v>75</v>
      </c>
      <c r="B26" s="68" t="s">
        <v>76</v>
      </c>
      <c r="C26" s="119"/>
      <c r="D26" s="119"/>
      <c r="E26" s="251" t="s">
        <v>77</v>
      </c>
      <c r="F26" s="71" t="s">
        <v>78</v>
      </c>
      <c r="G26" s="334">
        <f>G20+G21+G22</f>
        <v>17623</v>
      </c>
      <c r="H26" s="335">
        <f>H20+H21+H22</f>
        <v>17629</v>
      </c>
      <c r="M26" s="74"/>
    </row>
    <row r="27" spans="1:8" ht="15">
      <c r="A27" s="66" t="s">
        <v>79</v>
      </c>
      <c r="B27" s="68" t="s">
        <v>80</v>
      </c>
      <c r="C27" s="119">
        <v>8</v>
      </c>
      <c r="D27" s="119">
        <v>10</v>
      </c>
      <c r="E27" s="76" t="s">
        <v>81</v>
      </c>
      <c r="F27" s="71"/>
      <c r="G27" s="348"/>
      <c r="H27" s="349"/>
    </row>
    <row r="28" spans="1:13" ht="15">
      <c r="A28" s="249" t="s">
        <v>82</v>
      </c>
      <c r="B28" s="73" t="s">
        <v>83</v>
      </c>
      <c r="C28" s="334">
        <f>SUM(C24:C27)</f>
        <v>112</v>
      </c>
      <c r="D28" s="335">
        <f>SUM(D24:D27)</f>
        <v>161</v>
      </c>
      <c r="E28" s="124" t="s">
        <v>84</v>
      </c>
      <c r="F28" s="69" t="s">
        <v>85</v>
      </c>
      <c r="G28" s="332">
        <f>SUM(G29:G31)</f>
        <v>7881</v>
      </c>
      <c r="H28" s="333">
        <f>SUM(H29:H31)</f>
        <v>5998</v>
      </c>
      <c r="M28" s="74"/>
    </row>
    <row r="29" spans="1:8" ht="15">
      <c r="A29" s="66"/>
      <c r="B29" s="68"/>
      <c r="C29" s="332"/>
      <c r="D29" s="333"/>
      <c r="E29" s="66" t="s">
        <v>86</v>
      </c>
      <c r="F29" s="69" t="s">
        <v>87</v>
      </c>
      <c r="G29" s="119">
        <v>7881</v>
      </c>
      <c r="H29" s="118">
        <v>5998</v>
      </c>
    </row>
    <row r="30" spans="1:13" ht="1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14649</v>
      </c>
      <c r="H32" s="118">
        <v>13157</v>
      </c>
      <c r="M32" s="74"/>
    </row>
    <row r="33" spans="1:8" ht="1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/>
      <c r="H33" s="118"/>
    </row>
    <row r="34" spans="1:8" ht="1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22530</v>
      </c>
      <c r="H34" s="335">
        <f>H28+H32+H33</f>
        <v>19155</v>
      </c>
    </row>
    <row r="35" spans="1:8" ht="15">
      <c r="A35" s="66" t="s">
        <v>106</v>
      </c>
      <c r="B35" s="70" t="s">
        <v>107</v>
      </c>
      <c r="C35" s="332">
        <f>SUM(C36:C39)</f>
        <v>336</v>
      </c>
      <c r="D35" s="333">
        <f>SUM(D36:D39)</f>
        <v>336</v>
      </c>
      <c r="E35" s="66"/>
      <c r="F35" s="75"/>
      <c r="G35" s="352"/>
      <c r="H35" s="353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79586</v>
      </c>
      <c r="H37" s="337">
        <f>H26+H18+H34</f>
        <v>76217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5.7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4"/>
      <c r="H39" s="355"/>
    </row>
    <row r="40" spans="1:13" ht="1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-24</v>
      </c>
      <c r="H40" s="320">
        <v>-39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">
      <c r="A46" s="240" t="s">
        <v>137</v>
      </c>
      <c r="B46" s="72" t="s">
        <v>138</v>
      </c>
      <c r="C46" s="334">
        <f>C35+C40+C45</f>
        <v>336</v>
      </c>
      <c r="D46" s="335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109</v>
      </c>
      <c r="H47" s="118">
        <v>44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109</v>
      </c>
      <c r="H50" s="333">
        <f>SUM(H44:H49)</f>
        <v>44</v>
      </c>
    </row>
    <row r="51" spans="1:8" ht="15">
      <c r="A51" s="66" t="s">
        <v>79</v>
      </c>
      <c r="B51" s="68" t="s">
        <v>155</v>
      </c>
      <c r="C51" s="119">
        <v>656</v>
      </c>
      <c r="D51" s="118">
        <v>10059</v>
      </c>
      <c r="E51" s="66"/>
      <c r="F51" s="69"/>
      <c r="G51" s="332"/>
      <c r="H51" s="333"/>
    </row>
    <row r="52" spans="1:8" ht="15">
      <c r="A52" s="249" t="s">
        <v>156</v>
      </c>
      <c r="B52" s="72" t="s">
        <v>157</v>
      </c>
      <c r="C52" s="334">
        <f>SUM(C48:C51)</f>
        <v>656</v>
      </c>
      <c r="D52" s="335">
        <f>SUM(D48:D51)</f>
        <v>10059</v>
      </c>
      <c r="E52" s="123" t="s">
        <v>158</v>
      </c>
      <c r="F52" s="71" t="s">
        <v>159</v>
      </c>
      <c r="G52" s="119">
        <v>1435</v>
      </c>
      <c r="H52" s="118">
        <v>323</v>
      </c>
    </row>
    <row r="53" spans="1:8" ht="1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246</v>
      </c>
      <c r="H54" s="118">
        <v>256</v>
      </c>
    </row>
    <row r="55" spans="1:8" ht="15">
      <c r="A55" s="76" t="s">
        <v>166</v>
      </c>
      <c r="B55" s="72" t="s">
        <v>167</v>
      </c>
      <c r="C55" s="245"/>
      <c r="D55" s="246"/>
      <c r="E55" s="66" t="s">
        <v>168</v>
      </c>
      <c r="F55" s="71" t="s">
        <v>169</v>
      </c>
      <c r="G55" s="119"/>
      <c r="H55" s="118"/>
    </row>
    <row r="56" spans="1:13" ht="15.75" thickBot="1">
      <c r="A56" s="242" t="s">
        <v>170</v>
      </c>
      <c r="B56" s="130" t="s">
        <v>171</v>
      </c>
      <c r="C56" s="338">
        <f>C20+C21+C22+C28+C33+C46+C52+C54+C55</f>
        <v>51756</v>
      </c>
      <c r="D56" s="339">
        <f>D20+D21+D22+D28+D33+D46+D52+D54+D55</f>
        <v>49545</v>
      </c>
      <c r="E56" s="76" t="s">
        <v>529</v>
      </c>
      <c r="F56" s="75" t="s">
        <v>172</v>
      </c>
      <c r="G56" s="336">
        <f>G50+G52+G53+G54+G55</f>
        <v>1790</v>
      </c>
      <c r="H56" s="337">
        <f>H50+H52+H53+H54+H55</f>
        <v>623</v>
      </c>
      <c r="M56" s="74"/>
    </row>
    <row r="57" spans="1:8" ht="1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0.75">
      <c r="A59" s="66" t="s">
        <v>176</v>
      </c>
      <c r="B59" s="68" t="s">
        <v>177</v>
      </c>
      <c r="C59" s="119">
        <v>7417</v>
      </c>
      <c r="D59" s="119">
        <v>7800</v>
      </c>
      <c r="E59" s="123" t="s">
        <v>180</v>
      </c>
      <c r="F59" s="253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408</v>
      </c>
      <c r="D60" s="119">
        <v>285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189</v>
      </c>
      <c r="D61" s="119">
        <v>450</v>
      </c>
      <c r="E61" s="122" t="s">
        <v>188</v>
      </c>
      <c r="F61" s="69" t="s">
        <v>189</v>
      </c>
      <c r="G61" s="332">
        <f>SUM(G62:G68)</f>
        <v>15732</v>
      </c>
      <c r="H61" s="333">
        <f>SUM(H62:H68)</f>
        <v>12735</v>
      </c>
    </row>
    <row r="62" spans="1:13" ht="15">
      <c r="A62" s="66" t="s">
        <v>186</v>
      </c>
      <c r="B62" s="70" t="s">
        <v>187</v>
      </c>
      <c r="C62" s="119">
        <v>5190</v>
      </c>
      <c r="D62" s="119">
        <v>4751</v>
      </c>
      <c r="E62" s="122" t="s">
        <v>192</v>
      </c>
      <c r="F62" s="69" t="s">
        <v>193</v>
      </c>
      <c r="G62" s="119">
        <v>232</v>
      </c>
      <c r="H62" s="119">
        <v>204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64</v>
      </c>
      <c r="H63" s="119">
        <v>62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10604</v>
      </c>
      <c r="H64" s="119">
        <v>8490</v>
      </c>
      <c r="M64" s="74"/>
    </row>
    <row r="65" spans="1:8" ht="15">
      <c r="A65" s="249" t="s">
        <v>52</v>
      </c>
      <c r="B65" s="72" t="s">
        <v>198</v>
      </c>
      <c r="C65" s="334">
        <f>SUM(C59:C64)</f>
        <v>13204</v>
      </c>
      <c r="D65" s="335">
        <f>SUM(D59:D64)</f>
        <v>13286</v>
      </c>
      <c r="E65" s="66" t="s">
        <v>201</v>
      </c>
      <c r="F65" s="69" t="s">
        <v>202</v>
      </c>
      <c r="G65" s="119">
        <v>403</v>
      </c>
      <c r="H65" s="119">
        <v>89</v>
      </c>
    </row>
    <row r="66" spans="1:8" ht="15">
      <c r="A66" s="66"/>
      <c r="B66" s="72"/>
      <c r="C66" s="332"/>
      <c r="D66" s="333"/>
      <c r="E66" s="66" t="s">
        <v>204</v>
      </c>
      <c r="F66" s="69" t="s">
        <v>205</v>
      </c>
      <c r="G66" s="119">
        <v>3205</v>
      </c>
      <c r="H66" s="119">
        <v>2911</v>
      </c>
    </row>
    <row r="67" spans="1:8" ht="1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618</v>
      </c>
      <c r="H67" s="119">
        <v>581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606</v>
      </c>
      <c r="H68" s="119">
        <v>398</v>
      </c>
    </row>
    <row r="69" spans="1:8" ht="15">
      <c r="A69" s="66" t="s">
        <v>210</v>
      </c>
      <c r="B69" s="68" t="s">
        <v>211</v>
      </c>
      <c r="C69" s="119">
        <v>12458</v>
      </c>
      <c r="D69" s="119">
        <v>11970</v>
      </c>
      <c r="E69" s="123" t="s">
        <v>79</v>
      </c>
      <c r="F69" s="69" t="s">
        <v>216</v>
      </c>
      <c r="G69" s="119">
        <v>111</v>
      </c>
      <c r="H69" s="119">
        <v>146</v>
      </c>
    </row>
    <row r="70" spans="1:8" ht="15">
      <c r="A70" s="66" t="s">
        <v>214</v>
      </c>
      <c r="B70" s="68" t="s">
        <v>215</v>
      </c>
      <c r="C70" s="119">
        <v>94</v>
      </c>
      <c r="D70" s="119">
        <v>45</v>
      </c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9"/>
      <c r="E71" s="241" t="s">
        <v>47</v>
      </c>
      <c r="F71" s="71" t="s">
        <v>223</v>
      </c>
      <c r="G71" s="334">
        <f>G59+G60+G61+G69+G70</f>
        <v>15843</v>
      </c>
      <c r="H71" s="335">
        <f>H59+H60+H61+H69+H70</f>
        <v>12881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">
      <c r="A73" s="66" t="s">
        <v>224</v>
      </c>
      <c r="B73" s="68" t="s">
        <v>225</v>
      </c>
      <c r="C73" s="119">
        <v>688</v>
      </c>
      <c r="D73" s="119">
        <v>677</v>
      </c>
      <c r="E73" s="240" t="s">
        <v>230</v>
      </c>
      <c r="F73" s="71" t="s">
        <v>231</v>
      </c>
      <c r="G73" s="245"/>
      <c r="H73" s="246"/>
    </row>
    <row r="74" spans="1:8" ht="1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">
      <c r="A75" s="66" t="s">
        <v>228</v>
      </c>
      <c r="B75" s="68" t="s">
        <v>229</v>
      </c>
      <c r="C75" s="119">
        <v>42</v>
      </c>
      <c r="D75" s="119">
        <v>101</v>
      </c>
      <c r="E75" s="252" t="s">
        <v>160</v>
      </c>
      <c r="F75" s="71" t="s">
        <v>233</v>
      </c>
      <c r="G75" s="245"/>
      <c r="H75" s="246"/>
    </row>
    <row r="76" spans="1:8" ht="15">
      <c r="A76" s="249" t="s">
        <v>77</v>
      </c>
      <c r="B76" s="72" t="s">
        <v>232</v>
      </c>
      <c r="C76" s="334">
        <f>SUM(C68:C75)</f>
        <v>13282</v>
      </c>
      <c r="D76" s="335">
        <f>SUM(D68:D75)</f>
        <v>12793</v>
      </c>
      <c r="E76" s="307"/>
      <c r="F76" s="308"/>
      <c r="G76" s="332"/>
      <c r="H76" s="358"/>
    </row>
    <row r="77" spans="1:8" ht="1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15843</v>
      </c>
      <c r="H79" s="337">
        <f>H71+H73+H75+H77</f>
        <v>12881</v>
      </c>
    </row>
    <row r="80" spans="1:8" ht="1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">
      <c r="A84" s="66" t="s">
        <v>133</v>
      </c>
      <c r="B84" s="68" t="s">
        <v>248</v>
      </c>
      <c r="C84" s="119">
        <v>1</v>
      </c>
      <c r="D84" s="118"/>
      <c r="E84" s="129"/>
      <c r="F84" s="79"/>
      <c r="G84" s="359"/>
      <c r="H84" s="360"/>
    </row>
    <row r="85" spans="1:8" ht="15">
      <c r="A85" s="249" t="s">
        <v>249</v>
      </c>
      <c r="B85" s="72" t="s">
        <v>250</v>
      </c>
      <c r="C85" s="334">
        <f>C84+C83+C79</f>
        <v>1</v>
      </c>
      <c r="D85" s="335">
        <f>D84+D83+D79</f>
        <v>0</v>
      </c>
      <c r="E85" s="126"/>
      <c r="F85" s="79"/>
      <c r="G85" s="359"/>
      <c r="H85" s="360"/>
    </row>
    <row r="86" spans="1:13" ht="1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">
      <c r="A88" s="66" t="s">
        <v>252</v>
      </c>
      <c r="B88" s="68" t="s">
        <v>253</v>
      </c>
      <c r="C88" s="119">
        <v>532</v>
      </c>
      <c r="D88" s="119">
        <v>444</v>
      </c>
      <c r="E88" s="129"/>
      <c r="F88" s="79"/>
      <c r="G88" s="359"/>
      <c r="H88" s="360"/>
      <c r="M88" s="74"/>
    </row>
    <row r="89" spans="1:8" ht="15">
      <c r="A89" s="66" t="s">
        <v>254</v>
      </c>
      <c r="B89" s="68" t="s">
        <v>255</v>
      </c>
      <c r="C89" s="119">
        <v>18242</v>
      </c>
      <c r="D89" s="119">
        <f>9389+4075</f>
        <v>13464</v>
      </c>
      <c r="E89" s="126"/>
      <c r="F89" s="79"/>
      <c r="G89" s="359"/>
      <c r="H89" s="360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">
      <c r="A92" s="249" t="s">
        <v>527</v>
      </c>
      <c r="B92" s="72" t="s">
        <v>260</v>
      </c>
      <c r="C92" s="334">
        <f>SUM(C88:C91)</f>
        <v>18774</v>
      </c>
      <c r="D92" s="335">
        <f>SUM(D88:D91)</f>
        <v>13908</v>
      </c>
      <c r="E92" s="126"/>
      <c r="F92" s="79"/>
      <c r="G92" s="359"/>
      <c r="H92" s="360"/>
      <c r="M92" s="74"/>
    </row>
    <row r="93" spans="1:8" ht="15">
      <c r="A93" s="240" t="s">
        <v>261</v>
      </c>
      <c r="B93" s="72" t="s">
        <v>262</v>
      </c>
      <c r="C93" s="245">
        <v>178</v>
      </c>
      <c r="D93" s="246">
        <v>150</v>
      </c>
      <c r="E93" s="126"/>
      <c r="F93" s="79"/>
      <c r="G93" s="359"/>
      <c r="H93" s="360"/>
    </row>
    <row r="94" spans="1:13" ht="15.75" thickBot="1">
      <c r="A94" s="257" t="s">
        <v>263</v>
      </c>
      <c r="B94" s="147" t="s">
        <v>264</v>
      </c>
      <c r="C94" s="338">
        <f>C65+C76+C85+C92+C93</f>
        <v>45439</v>
      </c>
      <c r="D94" s="339">
        <f>D65+D76+D85+D92+D93</f>
        <v>40137</v>
      </c>
      <c r="E94" s="148"/>
      <c r="F94" s="149"/>
      <c r="G94" s="361"/>
      <c r="H94" s="362"/>
      <c r="M94" s="74"/>
    </row>
    <row r="95" spans="1:8" ht="30" thickBot="1">
      <c r="A95" s="254" t="s">
        <v>265</v>
      </c>
      <c r="B95" s="255" t="s">
        <v>266</v>
      </c>
      <c r="C95" s="340">
        <f>C94+C56</f>
        <v>97195</v>
      </c>
      <c r="D95" s="341">
        <f>D94+D56</f>
        <v>89682</v>
      </c>
      <c r="E95" s="150" t="s">
        <v>607</v>
      </c>
      <c r="F95" s="256" t="s">
        <v>268</v>
      </c>
      <c r="G95" s="340">
        <f>G37+G40+G56+G79</f>
        <v>97195</v>
      </c>
      <c r="H95" s="341">
        <f>H37+H40+H56+H79</f>
        <v>89682</v>
      </c>
    </row>
    <row r="96" spans="1:13" ht="15">
      <c r="A96" s="96"/>
      <c r="B96" s="309"/>
      <c r="C96" s="96"/>
      <c r="D96" s="96"/>
      <c r="E96" s="310"/>
      <c r="M96" s="74"/>
    </row>
    <row r="97" spans="1:13" ht="15">
      <c r="A97" s="312"/>
      <c r="B97" s="309"/>
      <c r="C97" s="96"/>
      <c r="D97" s="96"/>
      <c r="E97" s="310"/>
      <c r="M97" s="74"/>
    </row>
    <row r="98" spans="1:13" ht="15">
      <c r="A98" s="428" t="s">
        <v>640</v>
      </c>
      <c r="B98" s="436">
        <f>pdeReportingDate</f>
        <v>44250</v>
      </c>
      <c r="C98" s="436"/>
      <c r="D98" s="436"/>
      <c r="E98" s="436"/>
      <c r="F98" s="436"/>
      <c r="G98" s="436"/>
      <c r="H98" s="436"/>
      <c r="M98" s="74"/>
    </row>
    <row r="99" spans="1:13" ht="1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9" t="s">
        <v>8</v>
      </c>
      <c r="B100" s="437" t="str">
        <f>authorName</f>
        <v>Марин Петров Маринов</v>
      </c>
      <c r="C100" s="437"/>
      <c r="D100" s="437"/>
      <c r="E100" s="437"/>
      <c r="F100" s="437"/>
      <c r="G100" s="437"/>
      <c r="H100" s="437"/>
    </row>
    <row r="101" spans="1:8" ht="15">
      <c r="A101" s="429"/>
      <c r="B101" s="57"/>
      <c r="C101" s="57"/>
      <c r="D101" s="57"/>
      <c r="E101" s="57"/>
      <c r="F101" s="57"/>
      <c r="G101" s="57"/>
      <c r="H101" s="57"/>
    </row>
    <row r="102" spans="1:8" ht="1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642</v>
      </c>
      <c r="C103" s="435"/>
      <c r="D103" s="435"/>
      <c r="E103" s="435"/>
      <c r="M103" s="74"/>
    </row>
    <row r="104" spans="1:5" ht="21.75" customHeight="1">
      <c r="A104" s="430"/>
      <c r="B104" s="435" t="s">
        <v>642</v>
      </c>
      <c r="C104" s="435"/>
      <c r="D104" s="435"/>
      <c r="E104" s="435"/>
    </row>
    <row r="105" spans="1:13" ht="21.75" customHeight="1">
      <c r="A105" s="430"/>
      <c r="B105" s="435" t="s">
        <v>642</v>
      </c>
      <c r="C105" s="435"/>
      <c r="D105" s="435"/>
      <c r="E105" s="435"/>
      <c r="M105" s="74"/>
    </row>
    <row r="106" spans="1:5" ht="21.75" customHeight="1">
      <c r="A106" s="430"/>
      <c r="B106" s="435" t="s">
        <v>642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">
      <c r="E117" s="313"/>
    </row>
    <row r="119" spans="5:13" ht="15">
      <c r="E119" s="313"/>
      <c r="M119" s="74"/>
    </row>
    <row r="121" spans="5:13" ht="15">
      <c r="E121" s="313"/>
      <c r="M121" s="74"/>
    </row>
    <row r="123" ht="15">
      <c r="E123" s="313"/>
    </row>
    <row r="125" spans="5:13" ht="15">
      <c r="E125" s="313"/>
      <c r="M125" s="74"/>
    </row>
    <row r="127" spans="5:13" ht="15">
      <c r="E127" s="313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3"/>
      <c r="M135" s="74"/>
    </row>
    <row r="137" spans="5:13" ht="15">
      <c r="E137" s="313"/>
      <c r="M137" s="74"/>
    </row>
    <row r="139" spans="5:13" ht="15">
      <c r="E139" s="313"/>
      <c r="M139" s="74"/>
    </row>
    <row r="141" spans="5:13" ht="15">
      <c r="E141" s="313"/>
      <c r="M141" s="74"/>
    </row>
    <row r="143" ht="15">
      <c r="E143" s="313"/>
    </row>
    <row r="145" ht="15">
      <c r="E145" s="313"/>
    </row>
    <row r="147" ht="15">
      <c r="E147" s="313"/>
    </row>
    <row r="149" spans="5:13" ht="15">
      <c r="E149" s="313"/>
      <c r="M149" s="74"/>
    </row>
    <row r="151" ht="15">
      <c r="M151" s="74"/>
    </row>
    <row r="153" ht="15">
      <c r="M153" s="74"/>
    </row>
    <row r="159" ht="15">
      <c r="E159" s="313"/>
    </row>
    <row r="161" spans="1:18" s="311" customFormat="1" ht="1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1"/>
      <c r="C5" s="301"/>
      <c r="D5" s="301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6">
        <v>45554</v>
      </c>
      <c r="D12" s="236">
        <v>47754</v>
      </c>
      <c r="E12" s="116" t="s">
        <v>277</v>
      </c>
      <c r="F12" s="161" t="s">
        <v>278</v>
      </c>
      <c r="G12" s="236">
        <v>101150</v>
      </c>
      <c r="H12" s="236">
        <v>107902</v>
      </c>
    </row>
    <row r="13" spans="1:8" ht="15">
      <c r="A13" s="116" t="s">
        <v>279</v>
      </c>
      <c r="B13" s="112" t="s">
        <v>280</v>
      </c>
      <c r="C13" s="236">
        <v>7492</v>
      </c>
      <c r="D13" s="236">
        <v>7939</v>
      </c>
      <c r="E13" s="116" t="s">
        <v>281</v>
      </c>
      <c r="F13" s="161" t="s">
        <v>282</v>
      </c>
      <c r="G13" s="236">
        <v>2034</v>
      </c>
      <c r="H13" s="236">
        <v>2372</v>
      </c>
    </row>
    <row r="14" spans="1:8" ht="15">
      <c r="A14" s="116" t="s">
        <v>283</v>
      </c>
      <c r="B14" s="112" t="s">
        <v>284</v>
      </c>
      <c r="C14" s="236">
        <v>8459</v>
      </c>
      <c r="D14" s="236">
        <v>7878</v>
      </c>
      <c r="E14" s="166" t="s">
        <v>285</v>
      </c>
      <c r="F14" s="161" t="s">
        <v>286</v>
      </c>
      <c r="G14" s="236">
        <v>749</v>
      </c>
      <c r="H14" s="236">
        <v>675</v>
      </c>
    </row>
    <row r="15" spans="1:8" ht="15">
      <c r="A15" s="116" t="s">
        <v>287</v>
      </c>
      <c r="B15" s="112" t="s">
        <v>288</v>
      </c>
      <c r="C15" s="236">
        <v>26318</v>
      </c>
      <c r="D15" s="236">
        <v>25772</v>
      </c>
      <c r="E15" s="166" t="s">
        <v>79</v>
      </c>
      <c r="F15" s="161" t="s">
        <v>289</v>
      </c>
      <c r="G15" s="236">
        <v>694</v>
      </c>
      <c r="H15" s="236">
        <v>794</v>
      </c>
    </row>
    <row r="16" spans="1:8" ht="15">
      <c r="A16" s="116" t="s">
        <v>290</v>
      </c>
      <c r="B16" s="112" t="s">
        <v>291</v>
      </c>
      <c r="C16" s="236">
        <v>5263</v>
      </c>
      <c r="D16" s="236">
        <v>5215</v>
      </c>
      <c r="E16" s="157" t="s">
        <v>52</v>
      </c>
      <c r="F16" s="185" t="s">
        <v>292</v>
      </c>
      <c r="G16" s="365">
        <f>SUM(G12:G15)</f>
        <v>104627</v>
      </c>
      <c r="H16" s="366">
        <f>SUM(H12:H15)</f>
        <v>111743</v>
      </c>
    </row>
    <row r="17" spans="1:8" ht="30.75">
      <c r="A17" s="116" t="s">
        <v>293</v>
      </c>
      <c r="B17" s="112" t="s">
        <v>294</v>
      </c>
      <c r="C17" s="236">
        <v>429</v>
      </c>
      <c r="D17" s="236">
        <v>668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6">
        <v>-603</v>
      </c>
      <c r="D18" s="236">
        <v>434</v>
      </c>
      <c r="E18" s="155" t="s">
        <v>297</v>
      </c>
      <c r="F18" s="159" t="s">
        <v>298</v>
      </c>
      <c r="G18" s="376">
        <v>5826</v>
      </c>
      <c r="H18" s="376">
        <v>18</v>
      </c>
    </row>
    <row r="19" spans="1:8" ht="15">
      <c r="A19" s="116" t="s">
        <v>299</v>
      </c>
      <c r="B19" s="112" t="s">
        <v>300</v>
      </c>
      <c r="C19" s="236">
        <v>781</v>
      </c>
      <c r="D19" s="236">
        <v>1242</v>
      </c>
      <c r="E19" s="116" t="s">
        <v>301</v>
      </c>
      <c r="F19" s="158" t="s">
        <v>302</v>
      </c>
      <c r="G19" s="236"/>
      <c r="H19" s="237"/>
    </row>
    <row r="20" spans="1:8" ht="15">
      <c r="A20" s="156" t="s">
        <v>303</v>
      </c>
      <c r="B20" s="112" t="s">
        <v>304</v>
      </c>
      <c r="C20" s="236"/>
      <c r="D20" s="237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6"/>
      <c r="D21" s="237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5">
        <f>SUM(C12:C18)+C19</f>
        <v>93693</v>
      </c>
      <c r="D22" s="366">
        <f>SUM(D12:D18)+D19</f>
        <v>96902</v>
      </c>
      <c r="E22" s="116" t="s">
        <v>309</v>
      </c>
      <c r="F22" s="158" t="s">
        <v>310</v>
      </c>
      <c r="G22" s="236">
        <v>2</v>
      </c>
      <c r="H22" s="236">
        <v>3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6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6"/>
    </row>
    <row r="25" spans="1:8" ht="30.75">
      <c r="A25" s="116" t="s">
        <v>316</v>
      </c>
      <c r="B25" s="158" t="s">
        <v>317</v>
      </c>
      <c r="C25" s="236">
        <v>6</v>
      </c>
      <c r="D25" s="236">
        <v>5</v>
      </c>
      <c r="E25" s="116" t="s">
        <v>318</v>
      </c>
      <c r="F25" s="158" t="s">
        <v>319</v>
      </c>
      <c r="G25" s="236">
        <v>62</v>
      </c>
      <c r="H25" s="236">
        <v>121</v>
      </c>
    </row>
    <row r="26" spans="1:8" ht="30.7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6"/>
    </row>
    <row r="27" spans="1:8" ht="30.75">
      <c r="A27" s="116" t="s">
        <v>324</v>
      </c>
      <c r="B27" s="158" t="s">
        <v>325</v>
      </c>
      <c r="C27" s="236">
        <v>215</v>
      </c>
      <c r="D27" s="236">
        <v>104</v>
      </c>
      <c r="E27" s="157" t="s">
        <v>104</v>
      </c>
      <c r="F27" s="159" t="s">
        <v>326</v>
      </c>
      <c r="G27" s="365">
        <f>SUM(G22:G26)</f>
        <v>64</v>
      </c>
      <c r="H27" s="366">
        <f>SUM(H22:H26)</f>
        <v>124</v>
      </c>
    </row>
    <row r="28" spans="1:8" ht="15">
      <c r="A28" s="116" t="s">
        <v>79</v>
      </c>
      <c r="B28" s="158" t="s">
        <v>327</v>
      </c>
      <c r="C28" s="236">
        <v>246</v>
      </c>
      <c r="D28" s="236">
        <v>262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5">
        <f>SUM(C25:C28)</f>
        <v>467</v>
      </c>
      <c r="D29" s="366">
        <f>SUM(D25:D28)</f>
        <v>371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1">
        <f>C29+C22</f>
        <v>94160</v>
      </c>
      <c r="D31" s="372">
        <f>D29+D22</f>
        <v>97273</v>
      </c>
      <c r="E31" s="172" t="s">
        <v>521</v>
      </c>
      <c r="F31" s="187" t="s">
        <v>331</v>
      </c>
      <c r="G31" s="174">
        <f>G16+G18+G27</f>
        <v>110517</v>
      </c>
      <c r="H31" s="175">
        <f>H16+H18+H27</f>
        <v>111885</v>
      </c>
    </row>
    <row r="32" spans="1:8" ht="15">
      <c r="A32" s="154"/>
      <c r="B32" s="108"/>
      <c r="C32" s="363"/>
      <c r="D32" s="364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16357</v>
      </c>
      <c r="D33" s="165">
        <f>IF((H31-D31)&gt;0,H31-D31,0)</f>
        <v>14612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0.7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5.75" thickBot="1">
      <c r="A36" s="179" t="s">
        <v>344</v>
      </c>
      <c r="B36" s="177" t="s">
        <v>345</v>
      </c>
      <c r="C36" s="373">
        <f>C31-C34+C35</f>
        <v>94160</v>
      </c>
      <c r="D36" s="374">
        <f>D31-D34+D35</f>
        <v>97273</v>
      </c>
      <c r="E36" s="183" t="s">
        <v>346</v>
      </c>
      <c r="F36" s="177" t="s">
        <v>347</v>
      </c>
      <c r="G36" s="188">
        <f>G35-G34+G31</f>
        <v>110517</v>
      </c>
      <c r="H36" s="189">
        <f>H35-H34+H31</f>
        <v>111885</v>
      </c>
    </row>
    <row r="37" spans="1:8" ht="15">
      <c r="A37" s="182" t="s">
        <v>348</v>
      </c>
      <c r="B37" s="152" t="s">
        <v>349</v>
      </c>
      <c r="C37" s="371">
        <f>IF((G36-C36)&gt;0,G36-C36,0)</f>
        <v>16357</v>
      </c>
      <c r="D37" s="372">
        <f>IF((H36-D36)&gt;0,H36-D36,0)</f>
        <v>14612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5">
        <f>C39+C40+C41</f>
        <v>1691</v>
      </c>
      <c r="D38" s="366">
        <f>D39+D40+D41</f>
        <v>1431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6">
        <v>1691</v>
      </c>
      <c r="D39" s="236">
        <v>1431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14666</v>
      </c>
      <c r="D42" s="165">
        <f>+IF((H36-D36-D38)&gt;0,H36-D36-D38,0)</f>
        <v>13181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6">
        <v>17</v>
      </c>
      <c r="D43" s="236">
        <v>24</v>
      </c>
      <c r="E43" s="154" t="s">
        <v>364</v>
      </c>
      <c r="F43" s="117" t="s">
        <v>366</v>
      </c>
      <c r="G43" s="322">
        <v>0</v>
      </c>
      <c r="H43" s="375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14649</v>
      </c>
      <c r="D44" s="189">
        <f>IF(H42=0,IF(D42-D43&gt;0,D42-D43+H43,0),IF(H42-H43&lt;0,H43-H42+D42,0))</f>
        <v>13157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7">
        <f>C36+C38+C42</f>
        <v>110517</v>
      </c>
      <c r="D45" s="368">
        <f>D36+D38+D42</f>
        <v>111885</v>
      </c>
      <c r="E45" s="191" t="s">
        <v>373</v>
      </c>
      <c r="F45" s="193" t="s">
        <v>374</v>
      </c>
      <c r="G45" s="367">
        <f>G42+G36</f>
        <v>110517</v>
      </c>
      <c r="H45" s="368">
        <f>H42+H36</f>
        <v>111885</v>
      </c>
    </row>
    <row r="46" spans="1:8" ht="15">
      <c r="A46" s="30"/>
      <c r="B46" s="302"/>
      <c r="C46" s="303"/>
      <c r="D46" s="303"/>
      <c r="E46" s="304"/>
      <c r="F46" s="30"/>
      <c r="G46" s="303"/>
      <c r="H46" s="303"/>
    </row>
    <row r="47" spans="1:8" ht="15">
      <c r="A47" s="439" t="s">
        <v>641</v>
      </c>
      <c r="B47" s="439"/>
      <c r="C47" s="439"/>
      <c r="D47" s="439"/>
      <c r="E47" s="439"/>
      <c r="F47" s="30"/>
      <c r="G47" s="303"/>
      <c r="H47" s="303"/>
    </row>
    <row r="48" spans="1:8" ht="15">
      <c r="A48" s="30"/>
      <c r="B48" s="302"/>
      <c r="C48" s="303"/>
      <c r="D48" s="303"/>
      <c r="E48" s="304"/>
      <c r="F48" s="30"/>
      <c r="G48" s="303"/>
      <c r="H48" s="303"/>
    </row>
    <row r="49" spans="1:8" ht="1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">
      <c r="A50" s="428" t="s">
        <v>640</v>
      </c>
      <c r="B50" s="436">
        <f>pdeReportingDate</f>
        <v>44250</v>
      </c>
      <c r="C50" s="436"/>
      <c r="D50" s="436"/>
      <c r="E50" s="436"/>
      <c r="F50" s="436"/>
      <c r="G50" s="436"/>
      <c r="H50" s="436"/>
      <c r="M50" s="74"/>
    </row>
    <row r="51" spans="1:13" s="35" customFormat="1" ht="1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9" t="s">
        <v>8</v>
      </c>
      <c r="B52" s="437" t="str">
        <f>authorName</f>
        <v>Марин Петров Маринов</v>
      </c>
      <c r="C52" s="437"/>
      <c r="D52" s="437"/>
      <c r="E52" s="437"/>
      <c r="F52" s="437"/>
      <c r="G52" s="437"/>
      <c r="H52" s="437"/>
    </row>
    <row r="53" spans="1:8" s="35" customFormat="1" ht="1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642</v>
      </c>
      <c r="C55" s="435"/>
      <c r="D55" s="435"/>
      <c r="E55" s="435"/>
      <c r="F55" s="311"/>
      <c r="G55" s="37"/>
      <c r="H55" s="35"/>
    </row>
    <row r="56" spans="1:8" ht="15.75" customHeight="1">
      <c r="A56" s="430"/>
      <c r="B56" s="435" t="s">
        <v>642</v>
      </c>
      <c r="C56" s="435"/>
      <c r="D56" s="435"/>
      <c r="E56" s="435"/>
      <c r="F56" s="311"/>
      <c r="G56" s="37"/>
      <c r="H56" s="35"/>
    </row>
    <row r="57" spans="1:8" ht="15.75" customHeight="1">
      <c r="A57" s="430"/>
      <c r="B57" s="435" t="s">
        <v>642</v>
      </c>
      <c r="C57" s="435"/>
      <c r="D57" s="435"/>
      <c r="E57" s="435"/>
      <c r="F57" s="311"/>
      <c r="G57" s="37"/>
      <c r="H57" s="35"/>
    </row>
    <row r="58" spans="1:8" ht="15.75" customHeight="1">
      <c r="A58" s="430"/>
      <c r="B58" s="435" t="s">
        <v>642</v>
      </c>
      <c r="C58" s="435"/>
      <c r="D58" s="435"/>
      <c r="E58" s="435"/>
      <c r="F58" s="311"/>
      <c r="G58" s="37"/>
      <c r="H58" s="35"/>
    </row>
    <row r="59" spans="1:8" ht="15">
      <c r="A59" s="430"/>
      <c r="B59" s="435"/>
      <c r="C59" s="435"/>
      <c r="D59" s="435"/>
      <c r="E59" s="435"/>
      <c r="F59" s="311"/>
      <c r="G59" s="37"/>
      <c r="H59" s="35"/>
    </row>
    <row r="60" spans="1:8" ht="15">
      <c r="A60" s="430"/>
      <c r="B60" s="435"/>
      <c r="C60" s="435"/>
      <c r="D60" s="435"/>
      <c r="E60" s="435"/>
      <c r="F60" s="311"/>
      <c r="G60" s="37"/>
      <c r="H60" s="35"/>
    </row>
    <row r="61" spans="1:8" ht="15">
      <c r="A61" s="430"/>
      <c r="B61" s="435"/>
      <c r="C61" s="435"/>
      <c r="D61" s="435"/>
      <c r="E61" s="435"/>
      <c r="F61" s="311"/>
      <c r="G61" s="37"/>
      <c r="H61" s="35"/>
    </row>
    <row r="62" spans="1:8" ht="15">
      <c r="A62" s="30"/>
      <c r="B62" s="30"/>
      <c r="C62" s="303"/>
      <c r="D62" s="303"/>
      <c r="E62" s="30"/>
      <c r="F62" s="30"/>
      <c r="G62" s="305"/>
      <c r="H62" s="305"/>
    </row>
    <row r="63" spans="1:8" ht="15">
      <c r="A63" s="30"/>
      <c r="B63" s="30"/>
      <c r="C63" s="303"/>
      <c r="D63" s="303"/>
      <c r="E63" s="30"/>
      <c r="F63" s="30"/>
      <c r="G63" s="305"/>
      <c r="H63" s="305"/>
    </row>
    <row r="64" spans="1:8" ht="15">
      <c r="A64" s="30"/>
      <c r="B64" s="30"/>
      <c r="C64" s="303"/>
      <c r="D64" s="303"/>
      <c r="E64" s="30"/>
      <c r="F64" s="30"/>
      <c r="G64" s="305"/>
      <c r="H64" s="305"/>
    </row>
    <row r="65" spans="1:8" ht="15">
      <c r="A65" s="30"/>
      <c r="B65" s="30"/>
      <c r="C65" s="303"/>
      <c r="D65" s="303"/>
      <c r="E65" s="30"/>
      <c r="F65" s="30"/>
      <c r="G65" s="305"/>
      <c r="H65" s="305"/>
    </row>
    <row r="66" spans="1:8" ht="15">
      <c r="A66" s="30"/>
      <c r="B66" s="30"/>
      <c r="C66" s="303"/>
      <c r="D66" s="303"/>
      <c r="E66" s="30"/>
      <c r="F66" s="30"/>
      <c r="G66" s="305"/>
      <c r="H66" s="305"/>
    </row>
    <row r="67" spans="1:8" ht="15">
      <c r="A67" s="30"/>
      <c r="B67" s="30"/>
      <c r="C67" s="303"/>
      <c r="D67" s="303"/>
      <c r="E67" s="30"/>
      <c r="F67" s="30"/>
      <c r="G67" s="305"/>
      <c r="H67" s="305"/>
    </row>
    <row r="68" spans="1:8" ht="15">
      <c r="A68" s="30"/>
      <c r="B68" s="30"/>
      <c r="C68" s="303"/>
      <c r="D68" s="303"/>
      <c r="E68" s="30"/>
      <c r="F68" s="30"/>
      <c r="G68" s="305"/>
      <c r="H68" s="305"/>
    </row>
    <row r="69" spans="1:8" ht="15">
      <c r="A69" s="30"/>
      <c r="B69" s="30"/>
      <c r="C69" s="303"/>
      <c r="D69" s="303"/>
      <c r="E69" s="30"/>
      <c r="F69" s="30"/>
      <c r="G69" s="305"/>
      <c r="H69" s="305"/>
    </row>
    <row r="70" spans="1:8" ht="15">
      <c r="A70" s="30"/>
      <c r="B70" s="30"/>
      <c r="C70" s="303"/>
      <c r="D70" s="303"/>
      <c r="E70" s="30"/>
      <c r="F70" s="30"/>
      <c r="G70" s="305"/>
      <c r="H70" s="305"/>
    </row>
    <row r="71" spans="1:8" ht="15">
      <c r="A71" s="30"/>
      <c r="B71" s="30"/>
      <c r="C71" s="303"/>
      <c r="D71" s="303"/>
      <c r="E71" s="30"/>
      <c r="F71" s="30"/>
      <c r="G71" s="305"/>
      <c r="H71" s="305"/>
    </row>
    <row r="72" spans="1:8" ht="15">
      <c r="A72" s="30"/>
      <c r="B72" s="30"/>
      <c r="C72" s="303"/>
      <c r="D72" s="303"/>
      <c r="E72" s="30"/>
      <c r="F72" s="30"/>
      <c r="G72" s="305"/>
      <c r="H72" s="305"/>
    </row>
    <row r="73" spans="1:8" ht="15">
      <c r="A73" s="30"/>
      <c r="B73" s="30"/>
      <c r="C73" s="303"/>
      <c r="D73" s="303"/>
      <c r="E73" s="30"/>
      <c r="F73" s="30"/>
      <c r="G73" s="305"/>
      <c r="H73" s="305"/>
    </row>
    <row r="74" spans="1:8" ht="15">
      <c r="A74" s="30"/>
      <c r="B74" s="30"/>
      <c r="C74" s="303"/>
      <c r="D74" s="303"/>
      <c r="E74" s="30"/>
      <c r="F74" s="30"/>
      <c r="G74" s="305"/>
      <c r="H74" s="305"/>
    </row>
    <row r="75" spans="1:8" ht="15">
      <c r="A75" s="30"/>
      <c r="B75" s="30"/>
      <c r="C75" s="303"/>
      <c r="D75" s="303"/>
      <c r="E75" s="30"/>
      <c r="F75" s="30"/>
      <c r="G75" s="305"/>
      <c r="H75" s="305"/>
    </row>
    <row r="76" spans="1:8" ht="15">
      <c r="A76" s="30"/>
      <c r="B76" s="30"/>
      <c r="C76" s="303"/>
      <c r="D76" s="303"/>
      <c r="E76" s="30"/>
      <c r="F76" s="30"/>
      <c r="G76" s="305"/>
      <c r="H76" s="305"/>
    </row>
    <row r="77" spans="1:8" ht="15">
      <c r="A77" s="30"/>
      <c r="B77" s="30"/>
      <c r="C77" s="303"/>
      <c r="D77" s="303"/>
      <c r="E77" s="30"/>
      <c r="F77" s="30"/>
      <c r="G77" s="305"/>
      <c r="H77" s="305"/>
    </row>
    <row r="78" spans="1:8" ht="15">
      <c r="A78" s="30"/>
      <c r="B78" s="30"/>
      <c r="C78" s="303"/>
      <c r="D78" s="303"/>
      <c r="E78" s="30"/>
      <c r="F78" s="30"/>
      <c r="G78" s="305"/>
      <c r="H78" s="305"/>
    </row>
    <row r="79" spans="1:8" ht="15">
      <c r="A79" s="30"/>
      <c r="B79" s="30"/>
      <c r="C79" s="303"/>
      <c r="D79" s="303"/>
      <c r="E79" s="30"/>
      <c r="F79" s="30"/>
      <c r="G79" s="305"/>
      <c r="H79" s="305"/>
    </row>
    <row r="80" spans="1:8" ht="15">
      <c r="A80" s="30"/>
      <c r="B80" s="30"/>
      <c r="C80" s="303"/>
      <c r="D80" s="303"/>
      <c r="E80" s="30"/>
      <c r="F80" s="30"/>
      <c r="G80" s="305"/>
      <c r="H80" s="305"/>
    </row>
    <row r="81" spans="1:8" ht="15">
      <c r="A81" s="30"/>
      <c r="B81" s="30"/>
      <c r="C81" s="303"/>
      <c r="D81" s="303"/>
      <c r="E81" s="30"/>
      <c r="F81" s="30"/>
      <c r="G81" s="305"/>
      <c r="H81" s="305"/>
    </row>
    <row r="82" spans="1:8" ht="15">
      <c r="A82" s="30"/>
      <c r="B82" s="30"/>
      <c r="C82" s="303"/>
      <c r="D82" s="303"/>
      <c r="E82" s="30"/>
      <c r="F82" s="30"/>
      <c r="G82" s="305"/>
      <c r="H82" s="305"/>
    </row>
    <row r="83" spans="1:8" ht="15">
      <c r="A83" s="30"/>
      <c r="B83" s="30"/>
      <c r="C83" s="303"/>
      <c r="D83" s="303"/>
      <c r="E83" s="30"/>
      <c r="F83" s="30"/>
      <c r="G83" s="305"/>
      <c r="H83" s="305"/>
    </row>
    <row r="84" spans="1:8" ht="15">
      <c r="A84" s="30"/>
      <c r="B84" s="30"/>
      <c r="C84" s="303"/>
      <c r="D84" s="303"/>
      <c r="E84" s="30"/>
      <c r="F84" s="30"/>
      <c r="G84" s="305"/>
      <c r="H84" s="305"/>
    </row>
    <row r="85" spans="1:8" ht="15">
      <c r="A85" s="30"/>
      <c r="B85" s="30"/>
      <c r="C85" s="303"/>
      <c r="D85" s="303"/>
      <c r="E85" s="30"/>
      <c r="F85" s="30"/>
      <c r="G85" s="305"/>
      <c r="H85" s="305"/>
    </row>
    <row r="86" spans="1:8" ht="15">
      <c r="A86" s="30"/>
      <c r="B86" s="30"/>
      <c r="C86" s="303"/>
      <c r="D86" s="303"/>
      <c r="E86" s="30"/>
      <c r="F86" s="30"/>
      <c r="G86" s="305"/>
      <c r="H86" s="305"/>
    </row>
    <row r="87" spans="1:8" ht="15">
      <c r="A87" s="30"/>
      <c r="B87" s="30"/>
      <c r="C87" s="303"/>
      <c r="D87" s="303"/>
      <c r="E87" s="30"/>
      <c r="F87" s="30"/>
      <c r="G87" s="305"/>
      <c r="H87" s="305"/>
    </row>
    <row r="88" spans="1:8" ht="15">
      <c r="A88" s="30"/>
      <c r="B88" s="30"/>
      <c r="C88" s="303"/>
      <c r="D88" s="303"/>
      <c r="E88" s="30"/>
      <c r="F88" s="30"/>
      <c r="G88" s="305"/>
      <c r="H88" s="305"/>
    </row>
    <row r="89" spans="1:8" ht="15">
      <c r="A89" s="30"/>
      <c r="B89" s="30"/>
      <c r="C89" s="303"/>
      <c r="D89" s="303"/>
      <c r="E89" s="30"/>
      <c r="F89" s="30"/>
      <c r="G89" s="305"/>
      <c r="H89" s="305"/>
    </row>
    <row r="90" spans="1:8" ht="15">
      <c r="A90" s="30"/>
      <c r="B90" s="30"/>
      <c r="C90" s="303"/>
      <c r="D90" s="303"/>
      <c r="E90" s="30"/>
      <c r="F90" s="30"/>
      <c r="G90" s="305"/>
      <c r="H90" s="305"/>
    </row>
    <row r="91" spans="1:8" ht="15">
      <c r="A91" s="30"/>
      <c r="B91" s="30"/>
      <c r="C91" s="303"/>
      <c r="D91" s="303"/>
      <c r="E91" s="30"/>
      <c r="F91" s="30"/>
      <c r="G91" s="305"/>
      <c r="H91" s="305"/>
    </row>
    <row r="92" spans="1:8" ht="15">
      <c r="A92" s="30"/>
      <c r="B92" s="30"/>
      <c r="C92" s="303"/>
      <c r="D92" s="303"/>
      <c r="E92" s="30"/>
      <c r="F92" s="30"/>
      <c r="G92" s="305"/>
      <c r="H92" s="305"/>
    </row>
    <row r="93" spans="1:8" ht="15">
      <c r="A93" s="30"/>
      <c r="B93" s="30"/>
      <c r="C93" s="303"/>
      <c r="D93" s="303"/>
      <c r="E93" s="30"/>
      <c r="F93" s="30"/>
      <c r="G93" s="305"/>
      <c r="H93" s="305"/>
    </row>
    <row r="94" spans="1:8" ht="15">
      <c r="A94" s="30"/>
      <c r="B94" s="30"/>
      <c r="C94" s="303"/>
      <c r="D94" s="303"/>
      <c r="E94" s="30"/>
      <c r="F94" s="30"/>
      <c r="G94" s="305"/>
      <c r="H94" s="305"/>
    </row>
    <row r="95" spans="1:8" ht="15">
      <c r="A95" s="30"/>
      <c r="B95" s="30"/>
      <c r="C95" s="303"/>
      <c r="D95" s="303"/>
      <c r="E95" s="30"/>
      <c r="F95" s="30"/>
      <c r="G95" s="305"/>
      <c r="H95" s="305"/>
    </row>
    <row r="96" spans="1:8" ht="15">
      <c r="A96" s="30"/>
      <c r="B96" s="30"/>
      <c r="C96" s="303"/>
      <c r="D96" s="303"/>
      <c r="E96" s="30"/>
      <c r="F96" s="30"/>
      <c r="G96" s="305"/>
      <c r="H96" s="305"/>
    </row>
    <row r="97" spans="1:8" ht="15">
      <c r="A97" s="30"/>
      <c r="B97" s="30"/>
      <c r="C97" s="303"/>
      <c r="D97" s="303"/>
      <c r="E97" s="30"/>
      <c r="F97" s="30"/>
      <c r="G97" s="305"/>
      <c r="H97" s="305"/>
    </row>
    <row r="98" spans="1:8" ht="15">
      <c r="A98" s="30"/>
      <c r="B98" s="30"/>
      <c r="C98" s="303"/>
      <c r="D98" s="303"/>
      <c r="E98" s="30"/>
      <c r="F98" s="30"/>
      <c r="G98" s="305"/>
      <c r="H98" s="305"/>
    </row>
    <row r="99" spans="1:8" ht="15">
      <c r="A99" s="30"/>
      <c r="B99" s="30"/>
      <c r="C99" s="303"/>
      <c r="D99" s="303"/>
      <c r="E99" s="30"/>
      <c r="F99" s="30"/>
      <c r="G99" s="305"/>
      <c r="H99" s="305"/>
    </row>
    <row r="100" spans="1:8" ht="15">
      <c r="A100" s="30"/>
      <c r="B100" s="30"/>
      <c r="C100" s="303"/>
      <c r="D100" s="303"/>
      <c r="E100" s="30"/>
      <c r="F100" s="30"/>
      <c r="G100" s="305"/>
      <c r="H100" s="305"/>
    </row>
    <row r="101" spans="1:8" ht="15">
      <c r="A101" s="30"/>
      <c r="B101" s="30"/>
      <c r="C101" s="303"/>
      <c r="D101" s="303"/>
      <c r="E101" s="30"/>
      <c r="F101" s="30"/>
      <c r="G101" s="305"/>
      <c r="H101" s="305"/>
    </row>
    <row r="102" spans="1:8" ht="15">
      <c r="A102" s="30"/>
      <c r="B102" s="30"/>
      <c r="C102" s="303"/>
      <c r="D102" s="303"/>
      <c r="E102" s="30"/>
      <c r="F102" s="30"/>
      <c r="G102" s="305"/>
      <c r="H102" s="305"/>
    </row>
    <row r="103" spans="1:8" ht="15">
      <c r="A103" s="30"/>
      <c r="B103" s="30"/>
      <c r="C103" s="303"/>
      <c r="D103" s="303"/>
      <c r="E103" s="30"/>
      <c r="F103" s="30"/>
      <c r="G103" s="305"/>
      <c r="H103" s="305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8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59"/>
      <c r="C5" s="56"/>
      <c r="D5" s="57"/>
      <c r="E5" s="92"/>
    </row>
    <row r="6" spans="1:5" ht="15">
      <c r="A6" s="53" t="str">
        <f>CONCATENATE("към ",TEXT(endDate,"dd.mm.yyyy")," г.")</f>
        <v>към 31.12.2020 г.</v>
      </c>
      <c r="B6" s="258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118089</v>
      </c>
      <c r="D11" s="119">
        <v>128019</v>
      </c>
      <c r="E11" s="99"/>
      <c r="F11" s="99"/>
    </row>
    <row r="12" spans="1:13" ht="15">
      <c r="A12" s="198" t="s">
        <v>380</v>
      </c>
      <c r="B12" s="100" t="s">
        <v>381</v>
      </c>
      <c r="C12" s="119">
        <f>-64835+1</f>
        <v>-64834</v>
      </c>
      <c r="D12" s="119">
        <v>-70721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-30778</v>
      </c>
      <c r="D14" s="119">
        <v>-31479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-166</v>
      </c>
      <c r="D15" s="119">
        <v>-81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-1572</v>
      </c>
      <c r="D16" s="119">
        <v>-1583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1</v>
      </c>
      <c r="D17" s="119">
        <v>4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-108</v>
      </c>
      <c r="D19" s="119">
        <v>-21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4771</v>
      </c>
      <c r="D20" s="119">
        <f>-1091+18</f>
        <v>-1073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25403</v>
      </c>
      <c r="D21" s="395">
        <f>SUM(D11:D20)</f>
        <v>23065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-10158</v>
      </c>
      <c r="D23" s="119">
        <v>-12280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10</v>
      </c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-108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-10256</v>
      </c>
      <c r="D33" s="395">
        <f>SUM(D23:D32)</f>
        <v>-12280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/>
      <c r="D38" s="119"/>
      <c r="E38" s="99"/>
      <c r="F38" s="99"/>
    </row>
    <row r="39" spans="1:6" ht="15">
      <c r="A39" s="198" t="s">
        <v>431</v>
      </c>
      <c r="B39" s="100" t="s">
        <v>432</v>
      </c>
      <c r="C39" s="119">
        <v>-79</v>
      </c>
      <c r="D39" s="119">
        <v>-51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-3</v>
      </c>
      <c r="D40" s="119">
        <v>-5</v>
      </c>
      <c r="E40" s="99"/>
      <c r="F40" s="99"/>
    </row>
    <row r="41" spans="1:6" ht="15">
      <c r="A41" s="198" t="s">
        <v>435</v>
      </c>
      <c r="B41" s="100" t="s">
        <v>436</v>
      </c>
      <c r="C41" s="119">
        <v>-10199</v>
      </c>
      <c r="D41" s="119">
        <v>-11803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>
        <v>1701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-10281</v>
      </c>
      <c r="D43" s="397">
        <f>SUM(D35:D42)</f>
        <v>-10158</v>
      </c>
      <c r="E43" s="99"/>
      <c r="F43" s="99"/>
      <c r="G43" s="102"/>
      <c r="H43" s="102"/>
    </row>
    <row r="44" spans="1:8" ht="15.75" thickBot="1">
      <c r="A44" s="219" t="s">
        <v>441</v>
      </c>
      <c r="B44" s="220" t="s">
        <v>442</v>
      </c>
      <c r="C44" s="226">
        <f>C43+C33+C21</f>
        <v>4866</v>
      </c>
      <c r="D44" s="227">
        <f>D43+D33+D21</f>
        <v>627</v>
      </c>
      <c r="E44" s="99"/>
      <c r="F44" s="99"/>
      <c r="G44" s="102"/>
      <c r="H44" s="102"/>
    </row>
    <row r="45" spans="1:8" ht="15.75" thickBot="1">
      <c r="A45" s="221" t="s">
        <v>443</v>
      </c>
      <c r="B45" s="222" t="s">
        <v>444</v>
      </c>
      <c r="C45" s="228">
        <v>13908</v>
      </c>
      <c r="D45" s="229">
        <v>13281</v>
      </c>
      <c r="E45" s="99"/>
      <c r="F45" s="99"/>
      <c r="G45" s="102"/>
      <c r="H45" s="102"/>
    </row>
    <row r="46" spans="1:8" ht="15.75" thickBot="1">
      <c r="A46" s="224" t="s">
        <v>445</v>
      </c>
      <c r="B46" s="225" t="s">
        <v>446</v>
      </c>
      <c r="C46" s="230">
        <f>C45+C44</f>
        <v>18774</v>
      </c>
      <c r="D46" s="231">
        <f>D45+D44</f>
        <v>13908</v>
      </c>
      <c r="E46" s="99"/>
      <c r="F46" s="99"/>
      <c r="G46" s="102"/>
      <c r="H46" s="102"/>
    </row>
    <row r="47" spans="1:8" ht="15">
      <c r="A47" s="223" t="s">
        <v>447</v>
      </c>
      <c r="B47" s="232" t="s">
        <v>448</v>
      </c>
      <c r="C47" s="218">
        <v>18774</v>
      </c>
      <c r="D47" s="218">
        <v>13908</v>
      </c>
      <c r="E47" s="99"/>
      <c r="F47" s="99"/>
      <c r="G47" s="102"/>
      <c r="H47" s="102"/>
    </row>
    <row r="48" spans="1:8" ht="15.7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6" t="s">
        <v>631</v>
      </c>
      <c r="G50" s="102"/>
      <c r="H50" s="102"/>
    </row>
    <row r="51" spans="1:8" ht="15">
      <c r="A51" s="440" t="s">
        <v>637</v>
      </c>
      <c r="B51" s="440"/>
      <c r="C51" s="440"/>
      <c r="D51" s="440"/>
      <c r="G51" s="102"/>
      <c r="H51" s="102"/>
    </row>
    <row r="52" spans="1:8" ht="15">
      <c r="A52" s="427"/>
      <c r="B52" s="427"/>
      <c r="C52" s="427"/>
      <c r="D52" s="427"/>
      <c r="G52" s="102"/>
      <c r="H52" s="102"/>
    </row>
    <row r="53" spans="1:8" ht="15">
      <c r="A53" s="427"/>
      <c r="B53" s="427"/>
      <c r="C53" s="427"/>
      <c r="D53" s="427"/>
      <c r="G53" s="102"/>
      <c r="H53" s="102"/>
    </row>
    <row r="54" spans="1:13" s="35" customFormat="1" ht="15">
      <c r="A54" s="428" t="s">
        <v>640</v>
      </c>
      <c r="B54" s="436">
        <f>pdeReportingDate</f>
        <v>44250</v>
      </c>
      <c r="C54" s="436"/>
      <c r="D54" s="436"/>
      <c r="E54" s="436"/>
      <c r="F54" s="431"/>
      <c r="G54" s="431"/>
      <c r="H54" s="431"/>
      <c r="M54" s="74"/>
    </row>
    <row r="55" spans="1:13" s="35" customFormat="1" ht="1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">
      <c r="A56" s="429" t="s">
        <v>8</v>
      </c>
      <c r="B56" s="437" t="str">
        <f>authorName</f>
        <v>Марин Петров Маринов</v>
      </c>
      <c r="C56" s="437"/>
      <c r="D56" s="437"/>
      <c r="E56" s="437"/>
      <c r="F56" s="57"/>
      <c r="G56" s="57"/>
      <c r="H56" s="57"/>
    </row>
    <row r="57" spans="1:8" s="35" customFormat="1" ht="1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">
      <c r="A59" s="430"/>
      <c r="B59" s="435" t="s">
        <v>642</v>
      </c>
      <c r="C59" s="435"/>
      <c r="D59" s="435"/>
      <c r="E59" s="435"/>
      <c r="F59" s="311"/>
      <c r="G59" s="37"/>
      <c r="H59" s="35"/>
    </row>
    <row r="60" spans="1:8" ht="15">
      <c r="A60" s="430"/>
      <c r="B60" s="435" t="s">
        <v>642</v>
      </c>
      <c r="C60" s="435"/>
      <c r="D60" s="435"/>
      <c r="E60" s="435"/>
      <c r="F60" s="311"/>
      <c r="G60" s="37"/>
      <c r="H60" s="35"/>
    </row>
    <row r="61" spans="1:8" ht="15">
      <c r="A61" s="430"/>
      <c r="B61" s="435" t="s">
        <v>642</v>
      </c>
      <c r="C61" s="435"/>
      <c r="D61" s="435"/>
      <c r="E61" s="435"/>
      <c r="F61" s="311"/>
      <c r="G61" s="37"/>
      <c r="H61" s="35"/>
    </row>
    <row r="62" spans="1:8" ht="15">
      <c r="A62" s="430"/>
      <c r="B62" s="435" t="s">
        <v>642</v>
      </c>
      <c r="C62" s="435"/>
      <c r="D62" s="435"/>
      <c r="E62" s="435"/>
      <c r="F62" s="311"/>
      <c r="G62" s="37"/>
      <c r="H62" s="35"/>
    </row>
    <row r="63" spans="1:8" ht="15">
      <c r="A63" s="430"/>
      <c r="B63" s="435"/>
      <c r="C63" s="435"/>
      <c r="D63" s="435"/>
      <c r="E63" s="435"/>
      <c r="F63" s="311"/>
      <c r="G63" s="37"/>
      <c r="H63" s="35"/>
    </row>
    <row r="64" spans="1:8" ht="15">
      <c r="A64" s="430"/>
      <c r="B64" s="435"/>
      <c r="C64" s="435"/>
      <c r="D64" s="435"/>
      <c r="E64" s="435"/>
      <c r="F64" s="311"/>
      <c r="G64" s="37"/>
      <c r="H64" s="35"/>
    </row>
    <row r="65" spans="1:8" ht="15">
      <c r="A65" s="430"/>
      <c r="B65" s="435"/>
      <c r="C65" s="435"/>
      <c r="D65" s="435"/>
      <c r="E65" s="435"/>
      <c r="F65" s="311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4" sqref="H34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0">
      <c r="A8" s="445" t="s">
        <v>453</v>
      </c>
      <c r="B8" s="448" t="s">
        <v>454</v>
      </c>
      <c r="C8" s="441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1" t="s">
        <v>460</v>
      </c>
      <c r="L8" s="441" t="s">
        <v>461</v>
      </c>
      <c r="M8" s="268"/>
      <c r="N8" s="269"/>
    </row>
    <row r="9" spans="1:14" s="270" customFormat="1" ht="30">
      <c r="A9" s="446"/>
      <c r="B9" s="449"/>
      <c r="C9" s="442"/>
      <c r="D9" s="444" t="s">
        <v>523</v>
      </c>
      <c r="E9" s="444" t="s">
        <v>456</v>
      </c>
      <c r="F9" s="272" t="s">
        <v>457</v>
      </c>
      <c r="G9" s="272"/>
      <c r="H9" s="272"/>
      <c r="I9" s="451" t="s">
        <v>458</v>
      </c>
      <c r="J9" s="451" t="s">
        <v>459</v>
      </c>
      <c r="K9" s="442"/>
      <c r="L9" s="442"/>
      <c r="M9" s="273" t="s">
        <v>522</v>
      </c>
      <c r="N9" s="269"/>
    </row>
    <row r="10" spans="1:14" s="270" customFormat="1" ht="30">
      <c r="A10" s="447"/>
      <c r="B10" s="450"/>
      <c r="C10" s="443"/>
      <c r="D10" s="444"/>
      <c r="E10" s="444"/>
      <c r="F10" s="271" t="s">
        <v>462</v>
      </c>
      <c r="G10" s="271" t="s">
        <v>463</v>
      </c>
      <c r="H10" s="271" t="s">
        <v>464</v>
      </c>
      <c r="I10" s="443"/>
      <c r="J10" s="443"/>
      <c r="K10" s="443"/>
      <c r="L10" s="443"/>
      <c r="M10" s="274"/>
      <c r="N10" s="269"/>
    </row>
    <row r="11" spans="1:14" s="270" customFormat="1" ht="1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">
      <c r="A13" s="284" t="s">
        <v>467</v>
      </c>
      <c r="B13" s="285" t="s">
        <v>468</v>
      </c>
      <c r="C13" s="321">
        <f>'1-Баланс'!H18</f>
        <v>39433</v>
      </c>
      <c r="D13" s="321">
        <f>'1-Баланс'!H20</f>
        <v>2509</v>
      </c>
      <c r="E13" s="321">
        <f>'1-Баланс'!H21</f>
        <v>11056</v>
      </c>
      <c r="F13" s="321">
        <f>'1-Баланс'!H23</f>
        <v>3945</v>
      </c>
      <c r="G13" s="321">
        <f>'1-Баланс'!H24</f>
        <v>0</v>
      </c>
      <c r="H13" s="322">
        <v>119</v>
      </c>
      <c r="I13" s="321">
        <f>'1-Баланс'!H29+'1-Баланс'!H32</f>
        <v>19155</v>
      </c>
      <c r="J13" s="321">
        <f>'1-Баланс'!H30+'1-Баланс'!H33</f>
        <v>0</v>
      </c>
      <c r="K13" s="322"/>
      <c r="L13" s="321">
        <f>SUM(C13:K13)</f>
        <v>76217</v>
      </c>
      <c r="M13" s="323">
        <f>'1-Баланс'!H40</f>
        <v>-39</v>
      </c>
      <c r="N13" s="88"/>
    </row>
    <row r="14" spans="1:14" ht="1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5">
        <f t="shared" si="0"/>
        <v>0</v>
      </c>
      <c r="N14" s="91"/>
    </row>
    <row r="15" spans="1:14" ht="1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0">
      <c r="A17" s="284" t="s">
        <v>475</v>
      </c>
      <c r="B17" s="285" t="s">
        <v>476</v>
      </c>
      <c r="C17" s="389">
        <f>C13+C14</f>
        <v>39433</v>
      </c>
      <c r="D17" s="389">
        <f aca="true" t="shared" si="2" ref="D17:M17">D13+D14</f>
        <v>2509</v>
      </c>
      <c r="E17" s="389">
        <f t="shared" si="2"/>
        <v>11056</v>
      </c>
      <c r="F17" s="389">
        <f t="shared" si="2"/>
        <v>3945</v>
      </c>
      <c r="G17" s="389">
        <f t="shared" si="2"/>
        <v>0</v>
      </c>
      <c r="H17" s="389">
        <f t="shared" si="2"/>
        <v>119</v>
      </c>
      <c r="I17" s="389">
        <f t="shared" si="2"/>
        <v>19155</v>
      </c>
      <c r="J17" s="389">
        <f t="shared" si="2"/>
        <v>0</v>
      </c>
      <c r="K17" s="389">
        <f t="shared" si="2"/>
        <v>0</v>
      </c>
      <c r="L17" s="321">
        <f t="shared" si="1"/>
        <v>76217</v>
      </c>
      <c r="M17" s="390">
        <f t="shared" si="2"/>
        <v>-39</v>
      </c>
      <c r="N17" s="91"/>
    </row>
    <row r="18" spans="1:14" ht="15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14649</v>
      </c>
      <c r="J18" s="321">
        <f>+'1-Баланс'!G33</f>
        <v>0</v>
      </c>
      <c r="K18" s="322"/>
      <c r="L18" s="321">
        <f t="shared" si="1"/>
        <v>14649</v>
      </c>
      <c r="M18" s="375">
        <v>15</v>
      </c>
      <c r="N18" s="91"/>
    </row>
    <row r="19" spans="1:14" ht="1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-10253</v>
      </c>
      <c r="J19" s="90">
        <f>J20+J21</f>
        <v>0</v>
      </c>
      <c r="K19" s="90">
        <f t="shared" si="3"/>
        <v>0</v>
      </c>
      <c r="L19" s="321">
        <f t="shared" si="1"/>
        <v>-10253</v>
      </c>
      <c r="M19" s="235">
        <f>M20+M21</f>
        <v>0</v>
      </c>
      <c r="N19" s="91"/>
    </row>
    <row r="20" spans="1:14" ht="1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>
        <v>-10253</v>
      </c>
      <c r="J20" s="236"/>
      <c r="K20" s="236"/>
      <c r="L20" s="321">
        <f>SUM(C20:K20)</f>
        <v>-10253</v>
      </c>
      <c r="M20" s="237"/>
      <c r="N20" s="91"/>
    </row>
    <row r="21" spans="1:14" ht="1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0.7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0.7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">
      <c r="A30" s="286" t="s">
        <v>499</v>
      </c>
      <c r="B30" s="287" t="s">
        <v>500</v>
      </c>
      <c r="C30" s="236"/>
      <c r="D30" s="236"/>
      <c r="E30" s="236">
        <v>-6</v>
      </c>
      <c r="F30" s="236"/>
      <c r="G30" s="236"/>
      <c r="H30" s="236"/>
      <c r="I30" s="236">
        <v>-1021</v>
      </c>
      <c r="J30" s="236"/>
      <c r="K30" s="236"/>
      <c r="L30" s="321">
        <f t="shared" si="1"/>
        <v>-1027</v>
      </c>
      <c r="M30" s="237"/>
      <c r="N30" s="91"/>
    </row>
    <row r="31" spans="1:14" ht="15">
      <c r="A31" s="284" t="s">
        <v>501</v>
      </c>
      <c r="B31" s="285" t="s">
        <v>502</v>
      </c>
      <c r="C31" s="389">
        <f>C19+C22+C23+C26+C30+C29+C17+C18</f>
        <v>39433</v>
      </c>
      <c r="D31" s="389">
        <f aca="true" t="shared" si="6" ref="D31:M31">D19+D22+D23+D26+D30+D29+D17+D18</f>
        <v>2509</v>
      </c>
      <c r="E31" s="389">
        <f t="shared" si="6"/>
        <v>11050</v>
      </c>
      <c r="F31" s="389">
        <f t="shared" si="6"/>
        <v>3945</v>
      </c>
      <c r="G31" s="389">
        <f t="shared" si="6"/>
        <v>0</v>
      </c>
      <c r="H31" s="389">
        <f t="shared" si="6"/>
        <v>119</v>
      </c>
      <c r="I31" s="389">
        <f t="shared" si="6"/>
        <v>22530</v>
      </c>
      <c r="J31" s="389">
        <f t="shared" si="6"/>
        <v>0</v>
      </c>
      <c r="K31" s="389">
        <f t="shared" si="6"/>
        <v>0</v>
      </c>
      <c r="L31" s="321">
        <f t="shared" si="1"/>
        <v>79586</v>
      </c>
      <c r="M31" s="390">
        <f t="shared" si="6"/>
        <v>-24</v>
      </c>
      <c r="N31" s="88"/>
    </row>
    <row r="32" spans="1:14" ht="30.7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1.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0" thickBot="1">
      <c r="A34" s="292" t="s">
        <v>507</v>
      </c>
      <c r="B34" s="293" t="s">
        <v>508</v>
      </c>
      <c r="C34" s="324">
        <f aca="true" t="shared" si="7" ref="C34:K34">C31+C32+C33</f>
        <v>39433</v>
      </c>
      <c r="D34" s="324">
        <f t="shared" si="7"/>
        <v>2509</v>
      </c>
      <c r="E34" s="324">
        <f t="shared" si="7"/>
        <v>11050</v>
      </c>
      <c r="F34" s="324">
        <f t="shared" si="7"/>
        <v>3945</v>
      </c>
      <c r="G34" s="324">
        <f t="shared" si="7"/>
        <v>0</v>
      </c>
      <c r="H34" s="324">
        <f t="shared" si="7"/>
        <v>119</v>
      </c>
      <c r="I34" s="324">
        <f t="shared" si="7"/>
        <v>22530</v>
      </c>
      <c r="J34" s="324">
        <f t="shared" si="7"/>
        <v>0</v>
      </c>
      <c r="K34" s="324">
        <f t="shared" si="7"/>
        <v>0</v>
      </c>
      <c r="L34" s="387">
        <f t="shared" si="1"/>
        <v>79586</v>
      </c>
      <c r="M34" s="325">
        <f>M31+M32+M33</f>
        <v>-24</v>
      </c>
      <c r="N34" s="91"/>
    </row>
    <row r="35" spans="1:14" ht="1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">
      <c r="A38" s="428" t="s">
        <v>640</v>
      </c>
      <c r="B38" s="436">
        <f>pdeReportingDate</f>
        <v>44250</v>
      </c>
      <c r="C38" s="436"/>
      <c r="D38" s="436"/>
      <c r="E38" s="436"/>
      <c r="F38" s="436"/>
      <c r="G38" s="436"/>
      <c r="H38" s="436"/>
      <c r="M38" s="91"/>
    </row>
    <row r="39" spans="1:13" ht="1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9" t="s">
        <v>8</v>
      </c>
      <c r="B40" s="437" t="str">
        <f>authorName</f>
        <v>Марин Петров Маринов</v>
      </c>
      <c r="C40" s="437"/>
      <c r="D40" s="437"/>
      <c r="E40" s="437"/>
      <c r="F40" s="437"/>
      <c r="G40" s="437"/>
      <c r="H40" s="437"/>
      <c r="M40" s="91"/>
    </row>
    <row r="41" spans="1:13" ht="1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">
      <c r="A43" s="430"/>
      <c r="B43" s="435" t="s">
        <v>642</v>
      </c>
      <c r="C43" s="435"/>
      <c r="D43" s="435"/>
      <c r="E43" s="435"/>
      <c r="F43" s="311"/>
      <c r="G43" s="37"/>
      <c r="H43" s="35"/>
      <c r="M43" s="91"/>
    </row>
    <row r="44" spans="1:13" ht="15">
      <c r="A44" s="430"/>
      <c r="B44" s="435" t="s">
        <v>642</v>
      </c>
      <c r="C44" s="435"/>
      <c r="D44" s="435"/>
      <c r="E44" s="435"/>
      <c r="F44" s="311"/>
      <c r="G44" s="37"/>
      <c r="H44" s="35"/>
      <c r="M44" s="91"/>
    </row>
    <row r="45" spans="1:13" ht="15">
      <c r="A45" s="430"/>
      <c r="B45" s="435" t="s">
        <v>642</v>
      </c>
      <c r="C45" s="435"/>
      <c r="D45" s="435"/>
      <c r="E45" s="435"/>
      <c r="F45" s="311"/>
      <c r="G45" s="37"/>
      <c r="H45" s="35"/>
      <c r="M45" s="91"/>
    </row>
    <row r="46" spans="1:13" ht="15">
      <c r="A46" s="430"/>
      <c r="B46" s="435" t="s">
        <v>642</v>
      </c>
      <c r="C46" s="435"/>
      <c r="D46" s="435"/>
      <c r="E46" s="435"/>
      <c r="F46" s="311"/>
      <c r="G46" s="37"/>
      <c r="H46" s="35"/>
      <c r="M46" s="91"/>
    </row>
    <row r="47" spans="1:13" ht="15">
      <c r="A47" s="430"/>
      <c r="B47" s="435"/>
      <c r="C47" s="435"/>
      <c r="D47" s="435"/>
      <c r="E47" s="435"/>
      <c r="F47" s="311"/>
      <c r="G47" s="37"/>
      <c r="H47" s="35"/>
      <c r="M47" s="91"/>
    </row>
    <row r="48" spans="1:13" ht="15">
      <c r="A48" s="430"/>
      <c r="B48" s="435"/>
      <c r="C48" s="435"/>
      <c r="D48" s="435"/>
      <c r="E48" s="435"/>
      <c r="F48" s="311"/>
      <c r="G48" s="37"/>
      <c r="H48" s="35"/>
      <c r="M48" s="91"/>
    </row>
    <row r="49" spans="1:13" ht="15">
      <c r="A49" s="430"/>
      <c r="B49" s="435"/>
      <c r="C49" s="435"/>
      <c r="D49" s="435"/>
      <c r="E49" s="435"/>
      <c r="F49" s="311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599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01.01.2020 г. до 31.12.2020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600</v>
      </c>
      <c r="B5" s="407" t="s">
        <v>602</v>
      </c>
      <c r="C5" s="408" t="s">
        <v>604</v>
      </c>
      <c r="D5" s="409" t="s">
        <v>606</v>
      </c>
      <c r="E5" s="408" t="s">
        <v>605</v>
      </c>
      <c r="F5" s="407" t="s">
        <v>603</v>
      </c>
      <c r="G5" s="406" t="s">
        <v>601</v>
      </c>
    </row>
    <row r="6" spans="1:7" ht="18.75" customHeight="1">
      <c r="A6" s="412" t="s">
        <v>647</v>
      </c>
      <c r="B6" s="403" t="s">
        <v>611</v>
      </c>
      <c r="C6" s="410">
        <f>'1-Баланс'!C95</f>
        <v>97195</v>
      </c>
      <c r="D6" s="411">
        <f aca="true" t="shared" si="0" ref="D6:D15">C6-E6</f>
        <v>0</v>
      </c>
      <c r="E6" s="410">
        <f>'1-Баланс'!G95</f>
        <v>97195</v>
      </c>
      <c r="F6" s="404" t="s">
        <v>612</v>
      </c>
      <c r="G6" s="412" t="s">
        <v>647</v>
      </c>
    </row>
    <row r="7" spans="1:7" ht="18.75" customHeight="1">
      <c r="A7" s="412" t="s">
        <v>647</v>
      </c>
      <c r="B7" s="403" t="s">
        <v>610</v>
      </c>
      <c r="C7" s="410">
        <f>'1-Баланс'!G37</f>
        <v>79586</v>
      </c>
      <c r="D7" s="411">
        <f t="shared" si="0"/>
        <v>40153</v>
      </c>
      <c r="E7" s="410">
        <f>'1-Баланс'!G18</f>
        <v>39433</v>
      </c>
      <c r="F7" s="404" t="s">
        <v>455</v>
      </c>
      <c r="G7" s="412" t="s">
        <v>647</v>
      </c>
    </row>
    <row r="8" spans="1:7" ht="18.75" customHeight="1">
      <c r="A8" s="412" t="s">
        <v>647</v>
      </c>
      <c r="B8" s="403" t="s">
        <v>608</v>
      </c>
      <c r="C8" s="410">
        <f>ABS('1-Баланс'!G32)-ABS('1-Баланс'!G33)</f>
        <v>14649</v>
      </c>
      <c r="D8" s="411">
        <f t="shared" si="0"/>
        <v>0</v>
      </c>
      <c r="E8" s="410">
        <f>ABS('2-Отчет за доходите'!C44)-ABS('2-Отчет за доходите'!G44)</f>
        <v>14649</v>
      </c>
      <c r="F8" s="404" t="s">
        <v>609</v>
      </c>
      <c r="G8" s="413" t="s">
        <v>649</v>
      </c>
    </row>
    <row r="9" spans="1:7" ht="18.75" customHeight="1">
      <c r="A9" s="412" t="s">
        <v>647</v>
      </c>
      <c r="B9" s="403" t="s">
        <v>614</v>
      </c>
      <c r="C9" s="410">
        <f>'1-Баланс'!D92</f>
        <v>13908</v>
      </c>
      <c r="D9" s="411">
        <f t="shared" si="0"/>
        <v>0</v>
      </c>
      <c r="E9" s="410">
        <f>'3-Отчет за паричния поток'!C45</f>
        <v>13908</v>
      </c>
      <c r="F9" s="404" t="s">
        <v>613</v>
      </c>
      <c r="G9" s="413" t="s">
        <v>648</v>
      </c>
    </row>
    <row r="10" spans="1:7" ht="18.75" customHeight="1">
      <c r="A10" s="412" t="s">
        <v>647</v>
      </c>
      <c r="B10" s="403" t="s">
        <v>615</v>
      </c>
      <c r="C10" s="410">
        <f>'1-Баланс'!C92</f>
        <v>18774</v>
      </c>
      <c r="D10" s="411">
        <f t="shared" si="0"/>
        <v>0</v>
      </c>
      <c r="E10" s="410">
        <f>'3-Отчет за паричния поток'!C46</f>
        <v>18774</v>
      </c>
      <c r="F10" s="404" t="s">
        <v>616</v>
      </c>
      <c r="G10" s="413" t="s">
        <v>648</v>
      </c>
    </row>
    <row r="11" spans="1:7" ht="18.75" customHeight="1">
      <c r="A11" s="412" t="s">
        <v>647</v>
      </c>
      <c r="B11" s="403" t="s">
        <v>610</v>
      </c>
      <c r="C11" s="410">
        <f>'1-Баланс'!G37</f>
        <v>79586</v>
      </c>
      <c r="D11" s="411">
        <f t="shared" si="0"/>
        <v>0</v>
      </c>
      <c r="E11" s="410">
        <f>'4-Отчет за собствения капитал'!L34</f>
        <v>79586</v>
      </c>
      <c r="F11" s="404" t="s">
        <v>617</v>
      </c>
      <c r="G11" s="413" t="s">
        <v>650</v>
      </c>
    </row>
    <row r="12" spans="1:7" ht="18.75" customHeight="1">
      <c r="A12" s="412" t="s">
        <v>647</v>
      </c>
      <c r="B12" s="403" t="s">
        <v>618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622</v>
      </c>
      <c r="G12" s="413" t="s">
        <v>651</v>
      </c>
    </row>
    <row r="13" spans="1:7" ht="18.75" customHeight="1">
      <c r="A13" s="412" t="s">
        <v>647</v>
      </c>
      <c r="B13" s="403" t="s">
        <v>619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623</v>
      </c>
      <c r="G13" s="413" t="s">
        <v>651</v>
      </c>
    </row>
    <row r="14" spans="1:7" ht="18.75" customHeight="1">
      <c r="A14" s="412" t="s">
        <v>647</v>
      </c>
      <c r="B14" s="403" t="s">
        <v>620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624</v>
      </c>
      <c r="G14" s="413" t="s">
        <v>651</v>
      </c>
    </row>
    <row r="15" spans="1:7" ht="18.75" customHeight="1">
      <c r="A15" s="412" t="s">
        <v>647</v>
      </c>
      <c r="B15" s="403" t="s">
        <v>621</v>
      </c>
      <c r="C15" s="410">
        <f>'1-Баланс'!C39</f>
        <v>336</v>
      </c>
      <c r="D15" s="411" t="e">
        <f t="shared" si="0"/>
        <v>#REF!</v>
      </c>
      <c r="E15" s="410" t="e">
        <f>#REF!+#REF!</f>
        <v>#REF!</v>
      </c>
      <c r="F15" s="404" t="s">
        <v>625</v>
      </c>
      <c r="G15" s="413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0.14001166047005076</v>
      </c>
      <c r="E3" s="382"/>
    </row>
    <row r="4" spans="1:4" ht="30.7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0.18406503656421982</v>
      </c>
    </row>
    <row r="5" spans="1:4" ht="30.7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0.8307718482390971</v>
      </c>
    </row>
    <row r="6" spans="1:4" ht="30.7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0.15071762950769071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1.173714953271028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9">
        <v>6</v>
      </c>
      <c r="B10" s="327" t="s">
        <v>562</v>
      </c>
      <c r="C10" s="328" t="s">
        <v>563</v>
      </c>
      <c r="D10" s="377">
        <f>'1-Баланс'!C94/'1-Баланс'!G79</f>
        <v>2.8680805403017104</v>
      </c>
    </row>
    <row r="11" spans="1:4" ht="61.5">
      <c r="A11" s="329">
        <v>7</v>
      </c>
      <c r="B11" s="327" t="s">
        <v>564</v>
      </c>
      <c r="C11" s="328" t="s">
        <v>629</v>
      </c>
      <c r="D11" s="377">
        <f>('1-Баланс'!C76+'1-Баланс'!C85+'1-Баланс'!C92)/'1-Баланс'!G79</f>
        <v>2.023417282080414</v>
      </c>
    </row>
    <row r="12" spans="1:4" ht="46.5">
      <c r="A12" s="329">
        <v>8</v>
      </c>
      <c r="B12" s="327" t="s">
        <v>565</v>
      </c>
      <c r="C12" s="328" t="s">
        <v>630</v>
      </c>
      <c r="D12" s="377">
        <f>('1-Баланс'!C85+'1-Баланс'!C92)/'1-Баланс'!G79</f>
        <v>1.1850659597298492</v>
      </c>
    </row>
    <row r="13" spans="1:4" ht="30.75">
      <c r="A13" s="329">
        <v>9</v>
      </c>
      <c r="B13" s="327" t="s">
        <v>566</v>
      </c>
      <c r="C13" s="328" t="s">
        <v>567</v>
      </c>
      <c r="D13" s="377">
        <f>'1-Баланс'!C92/'1-Баланс'!G79</f>
        <v>1.185002840371142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1.6356146823411706</v>
      </c>
    </row>
    <row r="16" spans="1:4" ht="30.7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1.0764648387262719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9">
        <v>12</v>
      </c>
      <c r="B18" s="327" t="s">
        <v>597</v>
      </c>
      <c r="C18" s="328" t="s">
        <v>570</v>
      </c>
      <c r="D18" s="377">
        <f>'1-Баланс'!G56/('1-Баланс'!G37+'1-Баланс'!G56)</f>
        <v>0.02199665749115218</v>
      </c>
    </row>
    <row r="19" spans="1:4" ht="30.75">
      <c r="A19" s="329">
        <v>13</v>
      </c>
      <c r="B19" s="327" t="s">
        <v>598</v>
      </c>
      <c r="C19" s="328" t="s">
        <v>572</v>
      </c>
      <c r="D19" s="377">
        <f>D4/D5</f>
        <v>0.2215590681778202</v>
      </c>
    </row>
    <row r="20" spans="1:4" ht="30.75">
      <c r="A20" s="329">
        <v>14</v>
      </c>
      <c r="B20" s="327" t="s">
        <v>573</v>
      </c>
      <c r="C20" s="328" t="s">
        <v>574</v>
      </c>
      <c r="D20" s="377">
        <f>D6/D5</f>
        <v>0.1814187972632337</v>
      </c>
    </row>
    <row r="21" spans="1:5" ht="1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16363</v>
      </c>
      <c r="E21" s="432"/>
    </row>
    <row r="22" spans="1:4" ht="46.5">
      <c r="A22" s="329">
        <v>16</v>
      </c>
      <c r="B22" s="327" t="s">
        <v>579</v>
      </c>
      <c r="C22" s="328" t="s">
        <v>580</v>
      </c>
      <c r="D22" s="383">
        <f>D21/'1-Баланс'!G37</f>
        <v>0.2056014876988415</v>
      </c>
    </row>
    <row r="23" spans="1:4" ht="30.75">
      <c r="A23" s="329">
        <v>17</v>
      </c>
      <c r="B23" s="327" t="s">
        <v>643</v>
      </c>
      <c r="C23" s="328" t="s">
        <v>644</v>
      </c>
      <c r="D23" s="383">
        <f>(D21+'2-Отчет за доходите'!C14)/'2-Отчет за доходите'!G31</f>
        <v>0.22459893048128343</v>
      </c>
    </row>
    <row r="24" spans="1:4" ht="30.75">
      <c r="A24" s="329">
        <v>18</v>
      </c>
      <c r="B24" s="327" t="s">
        <v>645</v>
      </c>
      <c r="C24" s="328" t="s">
        <v>646</v>
      </c>
      <c r="D24" s="383">
        <f>('1-Баланс'!G56+'1-Баланс'!G79)/(D21+'2-Отчет за доходите'!C14)</f>
        <v>0.7103778905809363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">
      <c r="C2" s="317"/>
      <c r="F2" s="263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8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2567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8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23293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8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21085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8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2682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8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613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8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231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8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181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8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8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50652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8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8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8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41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8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63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8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8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8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112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8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8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8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8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8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8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8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8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8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8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8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8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8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8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8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8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8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8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8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656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8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656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8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8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8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51756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8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7417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8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408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8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189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8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5190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8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8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8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13204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8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8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12458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8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94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8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8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8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688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8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8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42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8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13282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8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8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8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8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8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8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8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8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532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8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18242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8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8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8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18774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8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178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8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45439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8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97195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8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8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8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8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8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8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8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8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8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11050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8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8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8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8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8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17623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8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7881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8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7881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8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8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8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14649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8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8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22530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8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79586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8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-24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8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8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8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8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109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8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8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8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109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8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1435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8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8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246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8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8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1790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8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8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8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15732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8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232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8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64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8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10604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8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403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8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3205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8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618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8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606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8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111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8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8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15843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8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8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8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8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15843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8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97195</v>
      </c>
    </row>
    <row r="126" spans="3:6" s="260" customFormat="1" ht="15">
      <c r="C126" s="317"/>
      <c r="F126" s="263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8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45554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8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7492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8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8459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8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26318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8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5263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8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429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8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-603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8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781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8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8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8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93693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8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6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8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8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215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8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246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8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467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8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94160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8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16357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8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8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8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94160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8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16357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8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1691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8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1691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8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8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8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14666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8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17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8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14649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8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110517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8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101150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8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2034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8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749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8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694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8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104627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8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5826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8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8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8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8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8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62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8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8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64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8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110517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8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8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8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8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110517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8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8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8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8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8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110517</v>
      </c>
    </row>
    <row r="180" spans="3:6" s="260" customFormat="1" ht="15">
      <c r="C180" s="317"/>
      <c r="F180" s="263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8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118089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8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-64834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8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8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-30778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8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-166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8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-1572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8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1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8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8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-108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8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4771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8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25403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8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-10158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8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10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8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8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8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8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8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8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8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8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-108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8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-10256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8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8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8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8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8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-79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8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-3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8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-10199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8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8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-10281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8">
        <f t="shared" si="20"/>
        <v>44196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4866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8">
        <f t="shared" si="20"/>
        <v>44196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13908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8">
        <f t="shared" si="20"/>
        <v>44196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18774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8">
        <f t="shared" si="20"/>
        <v>44196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18774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8">
        <f t="shared" si="20"/>
        <v>44196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">
      <c r="C217" s="317"/>
      <c r="F217" s="263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8">
        <f aca="true" t="shared" si="23" ref="C218:C281">endDate</f>
        <v>44196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8">
        <f t="shared" si="23"/>
        <v>44196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8">
        <f t="shared" si="23"/>
        <v>44196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8">
        <f t="shared" si="23"/>
        <v>44196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8">
        <f t="shared" si="23"/>
        <v>44196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8">
        <f t="shared" si="23"/>
        <v>44196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8">
        <f t="shared" si="23"/>
        <v>44196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8">
        <f t="shared" si="23"/>
        <v>44196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8">
        <f t="shared" si="23"/>
        <v>44196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8">
        <f t="shared" si="23"/>
        <v>44196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8">
        <f t="shared" si="23"/>
        <v>44196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8">
        <f t="shared" si="23"/>
        <v>44196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8">
        <f t="shared" si="23"/>
        <v>44196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8">
        <f t="shared" si="23"/>
        <v>44196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8">
        <f t="shared" si="23"/>
        <v>44196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8">
        <f t="shared" si="23"/>
        <v>44196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8">
        <f t="shared" si="23"/>
        <v>44196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8">
        <f t="shared" si="23"/>
        <v>44196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8">
        <f t="shared" si="23"/>
        <v>44196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8">
        <f t="shared" si="23"/>
        <v>44196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8">
        <f t="shared" si="23"/>
        <v>44196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8">
        <f t="shared" si="23"/>
        <v>44196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8">
        <f t="shared" si="23"/>
        <v>44196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8">
        <f t="shared" si="23"/>
        <v>44196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8">
        <f t="shared" si="23"/>
        <v>44196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8">
        <f t="shared" si="23"/>
        <v>44196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8">
        <f t="shared" si="23"/>
        <v>44196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8">
        <f t="shared" si="23"/>
        <v>44196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8">
        <f t="shared" si="23"/>
        <v>44196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8">
        <f t="shared" si="23"/>
        <v>44196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8">
        <f t="shared" si="23"/>
        <v>44196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8">
        <f t="shared" si="23"/>
        <v>44196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8">
        <f t="shared" si="23"/>
        <v>44196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8">
        <f t="shared" si="23"/>
        <v>44196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8">
        <f t="shared" si="23"/>
        <v>44196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8">
        <f t="shared" si="23"/>
        <v>44196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8">
        <f t="shared" si="23"/>
        <v>44196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8">
        <f t="shared" si="23"/>
        <v>44196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8">
        <f t="shared" si="23"/>
        <v>44196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8">
        <f t="shared" si="23"/>
        <v>44196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8">
        <f t="shared" si="23"/>
        <v>44196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8">
        <f t="shared" si="23"/>
        <v>44196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8">
        <f t="shared" si="23"/>
        <v>44196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8">
        <f t="shared" si="23"/>
        <v>44196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8">
        <f t="shared" si="23"/>
        <v>44196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11056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8">
        <f t="shared" si="23"/>
        <v>44196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8">
        <f t="shared" si="23"/>
        <v>44196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8">
        <f t="shared" si="23"/>
        <v>44196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8">
        <f t="shared" si="23"/>
        <v>44196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11056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8">
        <f t="shared" si="23"/>
        <v>44196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8">
        <f t="shared" si="23"/>
        <v>44196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8">
        <f t="shared" si="23"/>
        <v>44196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8">
        <f t="shared" si="23"/>
        <v>44196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8">
        <f t="shared" si="23"/>
        <v>44196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8">
        <f t="shared" si="23"/>
        <v>44196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8">
        <f t="shared" si="23"/>
        <v>44196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8">
        <f t="shared" si="23"/>
        <v>44196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8">
        <f t="shared" si="23"/>
        <v>44196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8">
        <f t="shared" si="23"/>
        <v>44196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8">
        <f t="shared" si="23"/>
        <v>44196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8">
        <f t="shared" si="23"/>
        <v>44196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8">
        <f t="shared" si="23"/>
        <v>44196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-6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8">
        <f t="shared" si="23"/>
        <v>44196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11050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8">
        <f t="shared" si="23"/>
        <v>44196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8">
        <f aca="true" t="shared" si="26" ref="C282:C345">endDate</f>
        <v>44196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8">
        <f t="shared" si="26"/>
        <v>44196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11050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8">
        <f t="shared" si="26"/>
        <v>44196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8">
        <f t="shared" si="26"/>
        <v>44196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8">
        <f t="shared" si="26"/>
        <v>44196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8">
        <f t="shared" si="26"/>
        <v>44196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8">
        <f t="shared" si="26"/>
        <v>44196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8">
        <f t="shared" si="26"/>
        <v>44196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8">
        <f t="shared" si="26"/>
        <v>44196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8">
        <f t="shared" si="26"/>
        <v>44196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8">
        <f t="shared" si="26"/>
        <v>44196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8">
        <f t="shared" si="26"/>
        <v>44196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8">
        <f t="shared" si="26"/>
        <v>44196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8">
        <f t="shared" si="26"/>
        <v>44196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8">
        <f t="shared" si="26"/>
        <v>44196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8">
        <f t="shared" si="26"/>
        <v>44196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8">
        <f t="shared" si="26"/>
        <v>44196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8">
        <f t="shared" si="26"/>
        <v>44196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8">
        <f t="shared" si="26"/>
        <v>44196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8">
        <f t="shared" si="26"/>
        <v>44196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8">
        <f t="shared" si="26"/>
        <v>44196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8">
        <f t="shared" si="26"/>
        <v>44196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8">
        <f t="shared" si="26"/>
        <v>44196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8">
        <f t="shared" si="26"/>
        <v>44196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8">
        <f t="shared" si="26"/>
        <v>44196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8">
        <f t="shared" si="26"/>
        <v>44196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8">
        <f t="shared" si="26"/>
        <v>44196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8">
        <f t="shared" si="26"/>
        <v>44196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8">
        <f t="shared" si="26"/>
        <v>44196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8">
        <f t="shared" si="26"/>
        <v>44196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8">
        <f t="shared" si="26"/>
        <v>44196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8">
        <f t="shared" si="26"/>
        <v>44196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8">
        <f t="shared" si="26"/>
        <v>44196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8">
        <f t="shared" si="26"/>
        <v>44196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8">
        <f t="shared" si="26"/>
        <v>44196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8">
        <f t="shared" si="26"/>
        <v>44196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8">
        <f t="shared" si="26"/>
        <v>44196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8">
        <f t="shared" si="26"/>
        <v>44196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8">
        <f t="shared" si="26"/>
        <v>44196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8">
        <f t="shared" si="26"/>
        <v>44196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8">
        <f t="shared" si="26"/>
        <v>44196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8">
        <f t="shared" si="26"/>
        <v>44196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8">
        <f t="shared" si="26"/>
        <v>44196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8">
        <f t="shared" si="26"/>
        <v>44196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8">
        <f t="shared" si="26"/>
        <v>44196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8">
        <f t="shared" si="26"/>
        <v>44196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8">
        <f t="shared" si="26"/>
        <v>44196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8">
        <f t="shared" si="26"/>
        <v>44196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8">
        <f t="shared" si="26"/>
        <v>44196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8">
        <f t="shared" si="26"/>
        <v>44196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8">
        <f t="shared" si="26"/>
        <v>44196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8">
        <f t="shared" si="26"/>
        <v>44196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8">
        <f t="shared" si="26"/>
        <v>44196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8">
        <f t="shared" si="26"/>
        <v>44196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8">
        <f t="shared" si="26"/>
        <v>44196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8">
        <f t="shared" si="26"/>
        <v>44196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8">
        <f t="shared" si="26"/>
        <v>44196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8">
        <f t="shared" si="26"/>
        <v>44196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8">
        <f t="shared" si="26"/>
        <v>44196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8">
        <f t="shared" si="26"/>
        <v>44196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8">
        <f t="shared" si="26"/>
        <v>44196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8">
        <f t="shared" si="26"/>
        <v>44196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8">
        <f t="shared" si="26"/>
        <v>44196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8">
        <f t="shared" si="26"/>
        <v>44196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8">
        <f aca="true" t="shared" si="29" ref="C346:C409">endDate</f>
        <v>44196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8">
        <f t="shared" si="29"/>
        <v>44196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8">
        <f t="shared" si="29"/>
        <v>44196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8">
        <f t="shared" si="29"/>
        <v>44196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8">
        <f t="shared" si="29"/>
        <v>44196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19155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8">
        <f t="shared" si="29"/>
        <v>44196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8">
        <f t="shared" si="29"/>
        <v>44196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8">
        <f t="shared" si="29"/>
        <v>44196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8">
        <f t="shared" si="29"/>
        <v>44196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19155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8">
        <f t="shared" si="29"/>
        <v>44196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14649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8">
        <f t="shared" si="29"/>
        <v>44196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-10253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8">
        <f t="shared" si="29"/>
        <v>44196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-10253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8">
        <f t="shared" si="29"/>
        <v>44196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8">
        <f t="shared" si="29"/>
        <v>44196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8">
        <f t="shared" si="29"/>
        <v>44196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8">
        <f t="shared" si="29"/>
        <v>44196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8">
        <f t="shared" si="29"/>
        <v>44196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8">
        <f t="shared" si="29"/>
        <v>44196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8">
        <f t="shared" si="29"/>
        <v>44196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8">
        <f t="shared" si="29"/>
        <v>44196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8">
        <f t="shared" si="29"/>
        <v>44196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8">
        <f t="shared" si="29"/>
        <v>44196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-1021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8">
        <f t="shared" si="29"/>
        <v>44196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22530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8">
        <f t="shared" si="29"/>
        <v>44196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8">
        <f t="shared" si="29"/>
        <v>44196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8">
        <f t="shared" si="29"/>
        <v>44196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22530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8">
        <f t="shared" si="29"/>
        <v>44196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8">
        <f t="shared" si="29"/>
        <v>44196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8">
        <f t="shared" si="29"/>
        <v>44196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8">
        <f t="shared" si="29"/>
        <v>44196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8">
        <f t="shared" si="29"/>
        <v>44196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8">
        <f t="shared" si="29"/>
        <v>44196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8">
        <f t="shared" si="29"/>
        <v>44196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8">
        <f t="shared" si="29"/>
        <v>44196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8">
        <f t="shared" si="29"/>
        <v>44196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8">
        <f t="shared" si="29"/>
        <v>44196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8">
        <f t="shared" si="29"/>
        <v>44196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8">
        <f t="shared" si="29"/>
        <v>44196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8">
        <f t="shared" si="29"/>
        <v>44196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8">
        <f t="shared" si="29"/>
        <v>44196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8">
        <f t="shared" si="29"/>
        <v>44196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8">
        <f t="shared" si="29"/>
        <v>44196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8">
        <f t="shared" si="29"/>
        <v>44196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8">
        <f t="shared" si="29"/>
        <v>44196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8">
        <f t="shared" si="29"/>
        <v>44196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8">
        <f t="shared" si="29"/>
        <v>44196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8">
        <f t="shared" si="29"/>
        <v>44196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8">
        <f t="shared" si="29"/>
        <v>44196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8">
        <f t="shared" si="29"/>
        <v>44196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8">
        <f t="shared" si="29"/>
        <v>44196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8">
        <f t="shared" si="29"/>
        <v>44196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8">
        <f t="shared" si="29"/>
        <v>44196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8">
        <f t="shared" si="29"/>
        <v>44196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8">
        <f t="shared" si="29"/>
        <v>44196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8">
        <f t="shared" si="29"/>
        <v>44196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8">
        <f t="shared" si="29"/>
        <v>44196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8">
        <f t="shared" si="29"/>
        <v>44196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8">
        <f t="shared" si="29"/>
        <v>44196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8">
        <f t="shared" si="29"/>
        <v>44196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8">
        <f t="shared" si="29"/>
        <v>44196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8">
        <f t="shared" si="29"/>
        <v>44196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8">
        <f t="shared" si="29"/>
        <v>44196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8">
        <f t="shared" si="29"/>
        <v>44196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8">
        <f t="shared" si="29"/>
        <v>44196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8">
        <f aca="true" t="shared" si="32" ref="C410:C459">endDate</f>
        <v>44196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8">
        <f t="shared" si="32"/>
        <v>44196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8">
        <f t="shared" si="32"/>
        <v>44196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8">
        <f t="shared" si="32"/>
        <v>44196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8">
        <f t="shared" si="32"/>
        <v>44196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8">
        <f t="shared" si="32"/>
        <v>44196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8">
        <f t="shared" si="32"/>
        <v>44196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76217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8">
        <f t="shared" si="32"/>
        <v>44196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8">
        <f t="shared" si="32"/>
        <v>44196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8">
        <f t="shared" si="32"/>
        <v>44196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8">
        <f t="shared" si="32"/>
        <v>44196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76217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8">
        <f t="shared" si="32"/>
        <v>44196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14649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8">
        <f t="shared" si="32"/>
        <v>44196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-10253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8">
        <f t="shared" si="32"/>
        <v>44196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-10253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8">
        <f t="shared" si="32"/>
        <v>44196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8">
        <f t="shared" si="32"/>
        <v>44196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8">
        <f t="shared" si="32"/>
        <v>44196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8">
        <f t="shared" si="32"/>
        <v>44196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8">
        <f t="shared" si="32"/>
        <v>44196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8">
        <f t="shared" si="32"/>
        <v>44196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8">
        <f t="shared" si="32"/>
        <v>44196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8">
        <f t="shared" si="32"/>
        <v>44196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8">
        <f t="shared" si="32"/>
        <v>44196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8">
        <f t="shared" si="32"/>
        <v>44196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-1027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8">
        <f t="shared" si="32"/>
        <v>44196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79586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8">
        <f t="shared" si="32"/>
        <v>44196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8">
        <f t="shared" si="32"/>
        <v>44196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8">
        <f t="shared" si="32"/>
        <v>44196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79586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8">
        <f t="shared" si="32"/>
        <v>44196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-39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8">
        <f t="shared" si="32"/>
        <v>44196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8">
        <f t="shared" si="32"/>
        <v>44196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8">
        <f t="shared" si="32"/>
        <v>44196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8">
        <f t="shared" si="32"/>
        <v>44196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-39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8">
        <f t="shared" si="32"/>
        <v>44196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15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8">
        <f t="shared" si="32"/>
        <v>44196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8">
        <f t="shared" si="32"/>
        <v>44196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8">
        <f t="shared" si="32"/>
        <v>44196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8">
        <f t="shared" si="32"/>
        <v>44196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8">
        <f t="shared" si="32"/>
        <v>44196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8">
        <f t="shared" si="32"/>
        <v>44196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8">
        <f t="shared" si="32"/>
        <v>44196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8">
        <f t="shared" si="32"/>
        <v>44196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8">
        <f t="shared" si="32"/>
        <v>44196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8">
        <f t="shared" si="32"/>
        <v>44196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8">
        <f t="shared" si="32"/>
        <v>44196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8">
        <f t="shared" si="32"/>
        <v>44196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8">
        <f t="shared" si="32"/>
        <v>44196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-24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8">
        <f t="shared" si="32"/>
        <v>44196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8">
        <f t="shared" si="32"/>
        <v>44196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8">
        <f t="shared" si="32"/>
        <v>44196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-24</v>
      </c>
    </row>
    <row r="460" spans="3:6" s="260" customFormat="1" ht="15">
      <c r="C460" s="317"/>
      <c r="F460" s="263" t="s">
        <v>545</v>
      </c>
    </row>
    <row r="461" spans="3:6" s="260" customFormat="1" ht="15">
      <c r="C461" s="317"/>
      <c r="F461" s="263" t="s">
        <v>542</v>
      </c>
    </row>
    <row r="462" spans="3:6" s="260" customFormat="1" ht="15">
      <c r="C462" s="317"/>
      <c r="F462" s="263" t="s">
        <v>543</v>
      </c>
    </row>
    <row r="463" spans="3:6" s="260" customFormat="1" ht="1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2020-05-11T08:33:03Z</cp:lastPrinted>
  <dcterms:created xsi:type="dcterms:W3CDTF">2006-09-16T00:00:00Z</dcterms:created>
  <dcterms:modified xsi:type="dcterms:W3CDTF">2021-02-23T05:58:37Z</dcterms:modified>
  <cp:category/>
  <cp:version/>
  <cp:contentType/>
  <cp:contentStatus/>
</cp:coreProperties>
</file>