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<sst xmlns="http://schemas.openxmlformats.org/spreadsheetml/2006/main" count="4323" uniqueCount="1005">
  <si>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</si>
  <si>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</si>
  <si>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</si>
  <si>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</si>
  <si>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</si>
  <si>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</si>
  <si>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</si>
  <si>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</si>
  <si>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</si>
  <si>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</si>
  <si>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</si>
  <si>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</si>
  <si>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</si>
  <si>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</si>
  <si>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</si>
  <si>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</si>
  <si>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</si>
  <si>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</si>
  <si>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</si>
  <si>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</si>
  <si>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</si>
  <si>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</si>
  <si>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</si>
  <si>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</si>
  <si>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</si>
  <si>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</si>
  <si>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</si>
  <si>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</si>
  <si>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</si>
  <si>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</si>
  <si>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</si>
  <si>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</si>
  <si>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</si>
  <si>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</si>
  <si>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</si>
  <si>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</si>
  <si>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</si>
  <si>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</si>
  <si>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</si>
  <si>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</si>
  <si>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</si>
  <si>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</si>
  <si>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</si>
  <si>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</si>
  <si>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</si>
  <si>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</si>
  <si>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</si>
  <si>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</si>
  <si>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</si>
  <si>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</si>
  <si>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</si>
  <si>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</si>
  <si>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</si>
  <si>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</si>
  <si>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</si>
  <si>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</si>
  <si>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</si>
  <si>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</si>
  <si>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</si>
  <si>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</si>
  <si>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</si>
  <si>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</si>
  <si>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</si>
  <si>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</si>
  <si>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</si>
  <si>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</si>
  <si>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</si>
  <si>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</si>
  <si>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</si>
  <si>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</si>
  <si>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</si>
  <si>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</si>
  <si>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</si>
  <si>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</si>
  <si>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</si>
  <si>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</si>
  <si>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</si>
  <si>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</si>
  <si>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</si>
  <si>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</si>
  <si>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</si>
  <si>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</si>
  <si>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</si>
  <si>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</si>
  <si>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</si>
  <si>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</si>
  <si>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</si>
  <si>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</si>
  <si>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</si>
  <si>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</si>
  <si>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</si>
  <si>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</si>
  <si>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</si>
  <si>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</si>
  <si>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</si>
  <si>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</si>
  <si>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</si>
  <si>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</si>
  <si>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</si>
  <si>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</si>
  <si>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</si>
  <si>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</si>
  <si>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</si>
  <si>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</si>
  <si>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</si>
  <si>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</si>
  <si>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</si>
  <si>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</si>
  <si>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</si>
  <si>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</si>
  <si>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</si>
  <si>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</si>
  <si>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</si>
  <si>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</si>
  <si>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</si>
  <si>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</si>
  <si>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</si>
  <si>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</si>
  <si>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</si>
  <si>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</si>
  <si>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</si>
  <si>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</si>
  <si>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</si>
  <si>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</si>
  <si>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</si>
  <si>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</si>
  <si>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</si>
  <si>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</si>
  <si>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</si>
  <si>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</si>
  <si>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</si>
  <si>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</si>
  <si>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</si>
  <si>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</si>
  <si>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</si>
  <si>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</si>
  <si>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</si>
  <si>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</si>
  <si>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</si>
  <si>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</si>
  <si>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</si>
  <si>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</si>
  <si>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</si>
  <si>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</si>
  <si>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</si>
  <si>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</si>
  <si>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</si>
  <si>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</si>
  <si>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</si>
  <si>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</si>
  <si>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</si>
  <si>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</si>
  <si>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</si>
  <si>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</si>
  <si>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</si>
  <si>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</si>
  <si>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</si>
  <si>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</si>
  <si>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</si>
  <si>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</si>
  <si>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</si>
  <si>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</si>
  <si>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</si>
  <si>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</si>
  <si>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</si>
  <si>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</si>
  <si>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</si>
  <si>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</si>
  <si>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</si>
  <si>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</si>
  <si>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</si>
  <si>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</si>
  <si>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</si>
  <si>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</si>
  <si>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</si>
  <si>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</si>
  <si>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</si>
  <si>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</si>
  <si>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</si>
  <si>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</si>
  <si>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</si>
  <si>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</si>
  <si>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</si>
  <si>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</si>
  <si>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</si>
  <si>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</si>
  <si>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</si>
  <si>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</si>
  <si>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</si>
  <si>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</si>
  <si>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</si>
  <si>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</si>
  <si>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</si>
  <si>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</si>
  <si>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</si>
  <si>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</si>
  <si>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</si>
  <si>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</si>
  <si>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</si>
  <si>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</si>
  <si>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</si>
  <si>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</si>
  <si>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</si>
  <si>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</si>
  <si>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</si>
  <si>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</si>
  <si>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</si>
  <si>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</si>
  <si>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</si>
  <si>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</si>
  <si>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</si>
  <si>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</si>
  <si>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</si>
  <si>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</si>
  <si>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</si>
  <si>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</si>
  <si>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</si>
  <si>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</si>
  <si>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</si>
  <si>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</si>
  <si>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</si>
  <si>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</si>
  <si>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</si>
  <si>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</si>
  <si>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</si>
  <si>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</si>
  <si>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</si>
  <si>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</si>
  <si>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</si>
  <si>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</si>
  <si>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</si>
  <si>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</si>
  <si>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</si>
  <si>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</si>
  <si>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</si>
  <si>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</si>
  <si>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</si>
  <si>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</si>
  <si>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</si>
  <si>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</si>
  <si>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</si>
  <si>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</si>
  <si>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</si>
  <si>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</si>
  <si>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</si>
  <si>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</si>
  <si>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</si>
  <si>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</si>
  <si>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</si>
  <si>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</si>
  <si>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</si>
  <si>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</si>
  <si>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</si>
  <si>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</si>
  <si>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</si>
  <si>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</si>
  <si>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</si>
  <si>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</si>
  <si>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</si>
  <si>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</si>
  <si>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</si>
  <si>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</si>
  <si>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</si>
  <si>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</si>
  <si>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</si>
  <si>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</si>
  <si>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</si>
  <si>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</si>
  <si>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</si>
  <si>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</si>
  <si>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</si>
  <si>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</si>
  <si>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</si>
  <si>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</si>
  <si>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</si>
  <si>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</si>
  <si>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</si>
  <si>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</si>
  <si>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</si>
  <si>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</si>
  <si>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</si>
  <si>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</si>
  <si>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</si>
  <si>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</si>
  <si>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</si>
  <si>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</si>
  <si>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</si>
  <si>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</si>
  <si>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</si>
  <si>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</si>
  <si>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</si>
  <si>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</si>
  <si>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</si>
  <si>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</si>
  <si>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</si>
  <si>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</si>
  <si>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</si>
  <si>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</si>
  <si>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</si>
  <si>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</si>
  <si>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</si>
  <si>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</si>
  <si>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</si>
  <si>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</si>
  <si>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</si>
  <si>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</si>
  <si>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</si>
  <si>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</si>
  <si>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</si>
  <si>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</si>
  <si>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</si>
  <si>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</si>
  <si>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</si>
  <si>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</si>
  <si>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</si>
  <si>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</si>
  <si>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</si>
  <si>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</si>
  <si>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</si>
  <si>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</si>
  <si>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</si>
  <si>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</si>
  <si>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</si>
  <si>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</si>
  <si>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</si>
  <si>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</si>
  <si>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</si>
  <si>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</si>
  <si>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</si>
  <si>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</si>
  <si>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</si>
  <si>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</si>
  <si>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</si>
  <si>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</si>
  <si>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</si>
  <si>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</si>
  <si>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</si>
  <si>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</si>
  <si>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</si>
  <si>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</si>
  <si>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</si>
  <si>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</si>
  <si>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</si>
  <si>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</si>
  <si>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</si>
  <si>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</si>
  <si>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</si>
  <si>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</si>
  <si>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</si>
  <si>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</si>
  <si>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</si>
  <si>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</si>
  <si>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</si>
  <si>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</si>
  <si>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</si>
  <si>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</si>
  <si>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</si>
  <si>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</si>
  <si>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</si>
  <si>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</si>
  <si>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</si>
  <si>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</si>
  <si>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</si>
  <si>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</si>
  <si>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</si>
  <si>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</si>
  <si>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</si>
  <si>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</si>
  <si>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</si>
  <si>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</si>
  <si>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</si>
  <si>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</si>
  <si>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</si>
  <si>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</si>
  <si>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</si>
  <si>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</si>
  <si>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</si>
  <si>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</si>
  <si>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</si>
  <si>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</si>
  <si>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</si>
  <si>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</si>
  <si>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</si>
  <si>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</si>
  <si>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</si>
  <si>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</si>
  <si>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</si>
  <si>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</si>
  <si>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</si>
  <si>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</si>
  <si>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</si>
  <si>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</si>
  <si>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</si>
  <si>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</si>
  <si>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</si>
  <si>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</si>
  <si>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</si>
  <si>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</si>
  <si>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</si>
  <si>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</si>
  <si>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</si>
  <si>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</si>
  <si>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</si>
  <si>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</si>
  <si>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</si>
  <si>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</si>
  <si>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</si>
  <si>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</si>
  <si>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</si>
  <si>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</si>
  <si>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</si>
  <si>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</si>
  <si>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</si>
  <si>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</si>
  <si>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</si>
  <si>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</si>
  <si>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</si>
  <si>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</si>
  <si>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</si>
  <si>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</si>
  <si>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</si>
  <si>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</si>
  <si>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</si>
  <si>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</si>
  <si>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</si>
  <si>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</si>
  <si>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</si>
  <si>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</si>
  <si>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</si>
  <si>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</si>
  <si>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</si>
  <si>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</si>
  <si>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</si>
  <si>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</si>
  <si>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</si>
  <si>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</si>
  <si>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</si>
  <si>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</si>
  <si>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</si>
  <si>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</si>
  <si>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</si>
  <si>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</si>
  <si>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</si>
  <si>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</si>
  <si>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</si>
  <si>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</si>
  <si>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</si>
  <si>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</si>
  <si>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</si>
  <si>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</si>
  <si>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</si>
  <si>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</si>
  <si>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</si>
  <si>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</si>
  <si>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</si>
  <si>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</si>
  <si>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</si>
  <si>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</si>
  <si>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</si>
  <si>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</si>
  <si>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</si>
  <si>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</si>
  <si>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</si>
  <si>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</si>
  <si>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</si>
  <si>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</si>
  <si>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</si>
  <si>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</si>
  <si>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</si>
  <si>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</si>
  <si>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</si>
  <si>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</si>
  <si>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</si>
  <si>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</si>
  <si>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</si>
  <si>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</si>
  <si>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</si>
  <si>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</si>
  <si>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</si>
  <si>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</si>
  <si>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</si>
  <si>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</si>
  <si>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</si>
  <si>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</si>
  <si>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</si>
  <si>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</si>
  <si>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</si>
  <si>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</si>
  <si>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</si>
  <si>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</si>
  <si>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</si>
  <si>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</si>
  <si>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</si>
  <si>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</si>
  <si>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</si>
  <si>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</si>
  <si>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</si>
  <si>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</si>
  <si>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</si>
  <si>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</si>
  <si>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</si>
  <si>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</si>
  <si>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</si>
  <si>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</si>
  <si>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</si>
  <si>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</si>
  <si>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</si>
  <si>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</si>
  <si>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</si>
  <si>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</si>
  <si>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</si>
  <si>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</si>
  <si>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</si>
  <si>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</si>
  <si>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</si>
  <si>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</si>
  <si>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</si>
  <si>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</si>
  <si>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</si>
  <si>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</si>
  <si>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</si>
  <si>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</si>
  <si>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</si>
  <si>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</si>
  <si>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</si>
  <si>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</si>
  <si>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</si>
  <si>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</si>
  <si>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</si>
  <si>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</si>
  <si>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</si>
  <si>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</si>
  <si>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</si>
  <si>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</si>
  <si>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</si>
  <si>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</si>
  <si>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</si>
  <si>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</si>
  <si>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</si>
  <si>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</si>
  <si>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</si>
  <si>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</si>
  <si>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</si>
  <si>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</si>
  <si>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</si>
  <si>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</si>
  <si>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</si>
  <si>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</si>
  <si>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</si>
  <si>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</si>
  <si>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</si>
  <si>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</si>
  <si>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</si>
  <si>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</si>
  <si>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</si>
  <si>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</si>
  <si>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</si>
  <si>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</si>
  <si>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</si>
  <si>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</si>
  <si>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</si>
  <si>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</si>
  <si>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</si>
  <si>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</si>
  <si>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</si>
  <si>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</si>
  <si>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</si>
  <si>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</si>
  <si>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</si>
  <si>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</si>
  <si>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</si>
  <si>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</si>
  <si>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</si>
  <si>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</si>
  <si>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</si>
  <si>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</si>
  <si>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</si>
  <si>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</si>
  <si>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</si>
  <si>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</si>
  <si>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</si>
  <si>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</si>
  <si>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</si>
  <si>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</si>
  <si>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</si>
  <si>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</si>
  <si>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</si>
  <si>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</si>
  <si>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</si>
  <si>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</si>
  <si>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</si>
  <si>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</si>
  <si>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</si>
  <si>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</si>
  <si>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</si>
  <si>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</si>
  <si>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</si>
  <si>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</si>
  <si>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</si>
  <si>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</si>
  <si>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</si>
  <si>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</si>
  <si>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</si>
  <si>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</si>
  <si>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</si>
  <si>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</si>
  <si>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</si>
  <si>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</si>
  <si>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</si>
  <si>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</si>
  <si>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</si>
  <si>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</si>
  <si>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</si>
  <si>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</si>
  <si>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</si>
  <si>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</si>
  <si>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</si>
  <si>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</si>
  <si>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</si>
  <si>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</si>
  <si>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</si>
  <si>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</si>
  <si>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</si>
  <si>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</si>
  <si>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</si>
  <si>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</si>
  <si>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</si>
  <si>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</si>
  <si>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</si>
  <si>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</si>
  <si>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</si>
  <si>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</si>
  <si>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</si>
  <si>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</si>
  <si>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</si>
  <si>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</si>
  <si>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</si>
  <si>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</si>
  <si>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</si>
  <si>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</si>
  <si>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</si>
  <si>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</si>
  <si>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</si>
  <si>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</si>
  <si>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</si>
  <si>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</si>
  <si>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</si>
  <si>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</si>
  <si>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</si>
  <si>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</si>
  <si>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</si>
  <si>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</si>
  <si>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</si>
  <si>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</si>
  <si>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</si>
  <si>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</si>
  <si>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</si>
  <si>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</si>
  <si>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</si>
  <si>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</si>
  <si>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</si>
  <si>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</si>
  <si>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</si>
  <si>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</si>
  <si>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</si>
  <si>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</si>
  <si>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</si>
  <si>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</si>
  <si>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</si>
  <si>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</si>
  <si>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</si>
  <si>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</si>
  <si>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</si>
  <si>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</si>
  <si>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</si>
  <si>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</si>
  <si>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</si>
  <si>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</si>
  <si>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</si>
  <si>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</si>
  <si>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</si>
  <si>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</si>
  <si>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</si>
  <si>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</si>
  <si>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</si>
  <si>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</si>
  <si>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</si>
  <si>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</si>
  <si>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</si>
  <si>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</si>
  <si>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</si>
  <si>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</si>
  <si>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</si>
  <si>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</si>
  <si>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</si>
  <si>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</si>
  <si>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</si>
  <si>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</si>
  <si>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</si>
  <si>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</si>
  <si>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</si>
  <si>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</si>
  <si>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</si>
  <si>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</si>
  <si>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</si>
  <si>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</si>
  <si>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</si>
  <si>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</si>
  <si>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</si>
  <si>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</si>
  <si>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</si>
  <si>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</si>
  <si>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</si>
  <si>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</si>
  <si>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</si>
  <si>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</si>
  <si>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</si>
  <si>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</si>
  <si>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</si>
  <si>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</si>
  <si>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</si>
  <si>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</si>
  <si>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</si>
  <si>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</si>
  <si>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</si>
  <si>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</si>
  <si>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</si>
  <si>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</si>
  <si>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</si>
  <si>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</si>
  <si>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</si>
  <si>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</si>
  <si>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</si>
  <si>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</si>
  <si>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</si>
  <si>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</si>
  <si>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</si>
  <si>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</si>
  <si>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</si>
  <si>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</si>
  <si>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</si>
  <si>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</si>
  <si>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</si>
  <si>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</si>
  <si>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</si>
  <si>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</si>
  <si>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</si>
  <si>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</si>
  <si>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</si>
  <si>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</si>
  <si>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</si>
  <si>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</si>
  <si>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</si>
  <si>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</si>
  <si>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</si>
  <si>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</si>
  <si>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</si>
  <si>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</si>
  <si>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</si>
  <si>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</si>
  <si>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</si>
  <si>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</si>
  <si>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</si>
  <si>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</si>
  <si>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</si>
  <si>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</si>
  <si>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</si>
  <si>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</si>
  <si>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</si>
  <si>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</si>
  <si>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</si>
  <si>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</si>
  <si>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</si>
  <si>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</si>
  <si>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</si>
  <si>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</si>
  <si>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</si>
  <si>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</si>
  <si>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</si>
  <si>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</si>
  <si>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</si>
  <si>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</si>
  <si>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</si>
  <si>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</si>
  <si>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</si>
  <si>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</si>
  <si>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</si>
  <si>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</si>
  <si>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</si>
  <si>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</si>
  <si>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</si>
  <si>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</si>
  <si>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</si>
  <si>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</si>
  <si>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</si>
  <si>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</si>
  <si>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</si>
  <si>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</si>
  <si>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</si>
  <si>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</si>
  <si>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</si>
  <si>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</si>
  <si>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</si>
  <si>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</si>
  <si>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</si>
  <si>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</si>
  <si>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</si>
  <si>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</si>
  <si>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</si>
  <si>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</si>
  <si>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</si>
  <si>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</si>
  <si>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</si>
  <si>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</si>
  <si>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</si>
  <si>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</si>
  <si>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</si>
  <si>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</si>
  <si>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</si>
  <si>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</si>
  <si>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</si>
  <si>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</si>
  <si>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</si>
  <si>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</si>
  <si>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</si>
  <si>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</si>
  <si>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</si>
  <si>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</si>
  <si>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</si>
  <si>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</si>
  <si>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</si>
  <si>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</si>
  <si>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</si>
  <si>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</si>
  <si>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</si>
  <si>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</si>
  <si>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</si>
  <si>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</si>
  <si>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</si>
  <si>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</si>
  <si>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</si>
  <si>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</si>
  <si>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</si>
  <si>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</si>
  <si>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</si>
  <si>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</si>
  <si>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</si>
  <si>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</si>
  <si>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</si>
  <si>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</si>
  <si>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</si>
  <si>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</si>
  <si>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</si>
  <si>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</si>
  <si>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</si>
  <si>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</si>
  <si>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</si>
  <si>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</si>
  <si>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</si>
  <si>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</si>
  <si>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</si>
  <si>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</si>
  <si>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</si>
  <si>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</si>
  <si>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</si>
  <si>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</si>
  <si>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</si>
  <si>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</si>
  <si>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</si>
  <si>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</si>
  <si>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</si>
  <si>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</si>
  <si>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</si>
  <si>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</si>
  <si>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</si>
  <si>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</si>
  <si>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</si>
  <si>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</si>
  <si>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</si>
  <si>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</si>
  <si>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</si>
  <si>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</si>
  <si>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</si>
  <si>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</si>
  <si>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</si>
  <si>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</si>
  <si>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</si>
  <si>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</si>
  <si>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</si>
  <si>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</si>
  <si>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</si>
  <si>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</si>
  <si>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</si>
  <si>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</si>
  <si>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</si>
  <si>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</si>
  <si>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</si>
  <si>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</si>
  <si>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</si>
  <si>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</si>
  <si>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</si>
  <si>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</si>
  <si>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</si>
  <si>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</si>
  <si>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</si>
  <si>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</si>
  <si>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</si>
  <si>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</si>
  <si>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</si>
  <si>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</si>
  <si>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</si>
  <si>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</si>
  <si>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</si>
  <si>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</si>
  <si>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</si>
  <si>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</si>
  <si>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</si>
  <si>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</si>
  <si>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</si>
  <si>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</si>
  <si>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</si>
  <si>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</si>
  <si>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</si>
  <si>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</si>
  <si>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</si>
  <si>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</si>
  <si>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</si>
  <si>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</si>
  <si>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</si>
  <si>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</si>
  <si>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</si>
  <si>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</si>
  <si>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</si>
  <si>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</si>
  <si>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</si>
  <si>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</si>
  <si>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</si>
  <si>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</si>
  <si>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</si>
  <si>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</si>
  <si>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</si>
  <si>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</si>
  <si>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</si>
  <si>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</si>
  <si>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</si>
  <si>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</si>
  <si>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</si>
  <si>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</si>
  <si>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</si>
  <si>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</si>
  <si>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</si>
  <si>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</si>
  <si>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</si>
  <si>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</si>
  <si>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</si>
  <si>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</si>
  <si>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</si>
  <si>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</si>
  <si>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</si>
  <si>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</si>
  <si>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</si>
  <si>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</si>
  <si>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</si>
  <si>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</si>
  <si>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</si>
  <si>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</si>
  <si>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</si>
  <si>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</si>
  <si>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</si>
  <si>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</si>
  <si>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</si>
  <si>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</si>
  <si>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</si>
  <si>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</si>
  <si>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</si>
  <si>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</si>
  <si>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</si>
  <si>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</si>
  <si>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</si>
  <si>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</si>
  <si>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</si>
  <si>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</si>
  <si>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</si>
  <si>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</si>
  <si>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</si>
  <si>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</si>
  <si>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</si>
  <si>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</si>
  <si>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</si>
  <si>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</si>
  <si>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</si>
  <si>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</si>
  <si>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</si>
  <si>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</si>
  <si>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</si>
  <si>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</si>
  <si>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</si>
  <si>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</si>
  <si>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</si>
  <si>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</si>
  <si>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Lifam Hidravlika doo</t>
  </si>
  <si>
    <t>2 M+S Hydraulic power transmission</t>
  </si>
  <si>
    <t>1 СПХ ТРАНС София</t>
  </si>
  <si>
    <t>2 Прогрес АД Стара Загора</t>
  </si>
  <si>
    <t>Активи с право на ползване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</si>
</sst>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115002</v>
      </c>
      <c r="D6" s="675">
        <f aca="true" t="shared" si="0" ref="D6:D15">C6-E6</f>
        <v>0</v>
      </c>
      <c r="E6" s="674">
        <f>'1-Баланс'!G95</f>
        <v>115002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80169</v>
      </c>
      <c r="D7" s="675">
        <f t="shared" si="0"/>
        <v>40736</v>
      </c>
      <c r="E7" s="674">
        <f>'1-Баланс'!G18</f>
        <v>39433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9272</v>
      </c>
      <c r="D8" s="675">
        <f t="shared" si="0"/>
        <v>0</v>
      </c>
      <c r="E8" s="674">
        <f>ABS('2-Отчет за доходите'!C44)-ABS('2-Отчет за доходите'!G44)</f>
        <v>9272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17887</v>
      </c>
      <c r="D9" s="675">
        <f t="shared" si="0"/>
        <v>0</v>
      </c>
      <c r="E9" s="674">
        <f>'3-Отчет за паричния поток'!C45</f>
        <v>17887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24293</v>
      </c>
      <c r="D10" s="675">
        <f t="shared" si="0"/>
        <v>0</v>
      </c>
      <c r="E10" s="674">
        <f>'3-Отчет за паричния поток'!C46</f>
        <v>24293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80169</v>
      </c>
      <c r="D11" s="675">
        <f t="shared" si="0"/>
        <v>0</v>
      </c>
      <c r="E11" s="674">
        <f>'4-Отчет за собствения капитал'!L34</f>
        <v>80169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64</v>
      </c>
      <c r="D12" s="675">
        <f t="shared" si="0"/>
        <v>0</v>
      </c>
      <c r="E12" s="674">
        <f>'Справка 5'!C27+'Справка 5'!C97</f>
        <v>64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336</v>
      </c>
      <c r="D15" s="675">
        <f t="shared" si="0"/>
        <v>0.5</v>
      </c>
      <c r="E15" s="674">
        <f>'Справка 5'!C148+'Справка 5'!C78</f>
        <v>335.5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0.13099560616549638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0.11565567738153151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0.26618436540062584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0.08062468478809064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1.1701853503816038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1.857363355729072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1.4253979783306094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0.7352157859693723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0.7352157859693723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1.1571005868794035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0.6154762525869115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0.02185212298682284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0.4344946300939266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0.3028903845150519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10305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0.12854095722785616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0.21175673386413688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2.3222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2503</v>
      </c>
    </row>
    <row r="4" spans="1:8" ht="15.7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22129</v>
      </c>
    </row>
    <row r="5" spans="1:8" ht="15.7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18643</v>
      </c>
    </row>
    <row r="6" spans="1:8" ht="15.7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2686</v>
      </c>
    </row>
    <row r="7" spans="1:8" ht="15.7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539</v>
      </c>
    </row>
    <row r="8" spans="1:8" ht="15.7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226</v>
      </c>
    </row>
    <row r="9" spans="1:8" ht="15.7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260</v>
      </c>
    </row>
    <row r="10" spans="1:8" ht="15.7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46986</v>
      </c>
    </row>
    <row r="12" spans="1:8" ht="15.7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36</v>
      </c>
    </row>
    <row r="15" spans="1:8" ht="15.7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41</v>
      </c>
    </row>
    <row r="16" spans="1:8" ht="15.7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</v>
      </c>
    </row>
    <row r="18" spans="1:8" ht="15.7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83</v>
      </c>
    </row>
    <row r="19" spans="1:8" ht="15.7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.7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.7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.7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.7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3931</v>
      </c>
    </row>
    <row r="35" spans="1:8" ht="15.7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2231</v>
      </c>
    </row>
    <row r="38" spans="1:8" ht="15.7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6162</v>
      </c>
    </row>
    <row r="39" spans="1:8" ht="15.7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53631</v>
      </c>
    </row>
    <row r="42" spans="1:8" ht="15.7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8290</v>
      </c>
    </row>
    <row r="43" spans="1:8" ht="15.7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306</v>
      </c>
    </row>
    <row r="44" spans="1:8" ht="15.7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5506</v>
      </c>
    </row>
    <row r="46" spans="1:8" ht="15.7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14102</v>
      </c>
    </row>
    <row r="49" spans="1:8" ht="15.7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2296</v>
      </c>
    </row>
    <row r="50" spans="1:8" ht="15.7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19240</v>
      </c>
    </row>
    <row r="51" spans="1:8" ht="15.7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</v>
      </c>
    </row>
    <row r="52" spans="1:8" ht="15.7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1222</v>
      </c>
    </row>
    <row r="55" spans="1:8" ht="15.7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22805</v>
      </c>
    </row>
    <row r="58" spans="1:8" ht="15.7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24272</v>
      </c>
    </row>
    <row r="67" spans="1:8" ht="15.7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24293</v>
      </c>
    </row>
    <row r="70" spans="1:8" ht="15.7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171</v>
      </c>
    </row>
    <row r="71" spans="1:8" ht="15.7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61371</v>
      </c>
    </row>
    <row r="72" spans="1:8" ht="15.7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115002</v>
      </c>
    </row>
    <row r="73" spans="1:8" ht="15.7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.7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.7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.7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.7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11051</v>
      </c>
    </row>
    <row r="82" spans="1:8" ht="15.7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.7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.7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.7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17624</v>
      </c>
    </row>
    <row r="87" spans="1:8" ht="15.7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13840</v>
      </c>
    </row>
    <row r="88" spans="1:8" ht="15.7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13840</v>
      </c>
    </row>
    <row r="89" spans="1:8" ht="15.7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9272</v>
      </c>
    </row>
    <row r="92" spans="1:8" ht="15.7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23112</v>
      </c>
    </row>
    <row r="94" spans="1:8" ht="15.7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80169</v>
      </c>
    </row>
    <row r="95" spans="1:8" ht="15.7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110</v>
      </c>
    </row>
    <row r="100" spans="1:8" ht="15.7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110</v>
      </c>
    </row>
    <row r="103" spans="1:8" ht="15.7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1435</v>
      </c>
    </row>
    <row r="104" spans="1:8" ht="15.7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246</v>
      </c>
    </row>
    <row r="106" spans="1:8" ht="15.7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1791</v>
      </c>
    </row>
    <row r="108" spans="1:8" ht="15.7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32988</v>
      </c>
    </row>
    <row r="111" spans="1:8" ht="15.7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12350</v>
      </c>
    </row>
    <row r="112" spans="1:8" ht="15.7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</v>
      </c>
    </row>
    <row r="113" spans="1:8" ht="15.7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14346</v>
      </c>
    </row>
    <row r="114" spans="1:8" ht="15.7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853</v>
      </c>
    </row>
    <row r="115" spans="1:8" ht="15.7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3673</v>
      </c>
    </row>
    <row r="116" spans="1:8" ht="15.7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836</v>
      </c>
    </row>
    <row r="117" spans="1:8" ht="15.7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911</v>
      </c>
    </row>
    <row r="118" spans="1:8" ht="15.7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54</v>
      </c>
    </row>
    <row r="119" spans="1:8" ht="15.7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33042</v>
      </c>
    </row>
    <row r="121" spans="1:8" ht="15.7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33042</v>
      </c>
    </row>
    <row r="125" spans="1:8" ht="15.7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115002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32374</v>
      </c>
    </row>
    <row r="128" spans="1:8" ht="15.7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4360</v>
      </c>
    </row>
    <row r="129" spans="1:8" ht="15.7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4695</v>
      </c>
    </row>
    <row r="130" spans="1:8" ht="15.7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15718</v>
      </c>
    </row>
    <row r="131" spans="1:8" ht="15.7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3019</v>
      </c>
    </row>
    <row r="132" spans="1:8" ht="15.7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72</v>
      </c>
    </row>
    <row r="133" spans="1:8" ht="15.7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-242</v>
      </c>
    </row>
    <row r="134" spans="1:8" ht="15.7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468</v>
      </c>
    </row>
    <row r="135" spans="1:8" ht="15.7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60464</v>
      </c>
    </row>
    <row r="138" spans="1:8" ht="15.7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37</v>
      </c>
    </row>
    <row r="141" spans="1:8" ht="15.7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30</v>
      </c>
    </row>
    <row r="142" spans="1:8" ht="15.7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70</v>
      </c>
    </row>
    <row r="143" spans="1:8" ht="15.7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60534</v>
      </c>
    </row>
    <row r="144" spans="1:8" ht="15.7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10302</v>
      </c>
    </row>
    <row r="145" spans="1:8" ht="15.7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60534</v>
      </c>
    </row>
    <row r="148" spans="1:8" ht="15.7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10302</v>
      </c>
    </row>
    <row r="149" spans="1:8" ht="15.7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1030</v>
      </c>
    </row>
    <row r="150" spans="1:8" ht="15.7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1030</v>
      </c>
    </row>
    <row r="151" spans="1:8" ht="15.7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9272</v>
      </c>
    </row>
    <row r="154" spans="1:8" ht="15.7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9272</v>
      </c>
    </row>
    <row r="156" spans="1:8" ht="15.7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70836</v>
      </c>
    </row>
    <row r="157" spans="1:8" ht="15.7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69774</v>
      </c>
    </row>
    <row r="158" spans="1:8" ht="15.7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428</v>
      </c>
    </row>
    <row r="160" spans="1:8" ht="15.7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579</v>
      </c>
    </row>
    <row r="161" spans="1:8" ht="15.7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70781</v>
      </c>
    </row>
    <row r="162" spans="1:8" ht="15.7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52</v>
      </c>
    </row>
    <row r="168" spans="1:8" ht="15.7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55</v>
      </c>
    </row>
    <row r="170" spans="1:8" ht="15.7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70836</v>
      </c>
    </row>
    <row r="171" spans="1:8" ht="15.7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70836</v>
      </c>
    </row>
    <row r="175" spans="1:8" ht="15.7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70836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70366</v>
      </c>
    </row>
    <row r="182" spans="1:8" ht="15.7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-42019</v>
      </c>
    </row>
    <row r="183" spans="1:8" ht="15.7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-18312</v>
      </c>
    </row>
    <row r="185" spans="1:8" ht="15.7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-183</v>
      </c>
    </row>
    <row r="186" spans="1:8" ht="15.7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-818</v>
      </c>
    </row>
    <row r="187" spans="1:8" ht="15.7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</v>
      </c>
    </row>
    <row r="188" spans="1:8" ht="15.7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8</v>
      </c>
    </row>
    <row r="190" spans="1:8" ht="15.7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849</v>
      </c>
    </row>
    <row r="191" spans="1:8" ht="15.7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9894</v>
      </c>
    </row>
    <row r="192" spans="1:8" ht="15.7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-3427</v>
      </c>
    </row>
    <row r="193" spans="1:8" ht="15.7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-3427</v>
      </c>
    </row>
    <row r="203" spans="1:8" ht="15.7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-46</v>
      </c>
    </row>
    <row r="208" spans="1:8" ht="15.7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-15</v>
      </c>
    </row>
    <row r="210" spans="1:8" ht="15.7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-61</v>
      </c>
    </row>
    <row r="212" spans="1:8" ht="15.7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6406</v>
      </c>
    </row>
    <row r="213" spans="1:8" ht="15.7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17887</v>
      </c>
    </row>
    <row r="214" spans="1:8" ht="15.7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24293</v>
      </c>
    </row>
    <row r="215" spans="1:8" ht="15.7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22180</v>
      </c>
    </row>
    <row r="216" spans="1:8" ht="15.7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2113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39433</v>
      </c>
    </row>
    <row r="219" spans="1:8" ht="15.7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39433</v>
      </c>
    </row>
    <row r="223" spans="1:8" ht="15.7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39433</v>
      </c>
    </row>
    <row r="237" spans="1:8" ht="15.7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39433</v>
      </c>
    </row>
    <row r="240" spans="1:8" ht="15.7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2509</v>
      </c>
    </row>
    <row r="241" spans="1:8" ht="15.7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2509</v>
      </c>
    </row>
    <row r="245" spans="1:8" ht="15.7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2509</v>
      </c>
    </row>
    <row r="259" spans="1:8" ht="15.7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2509</v>
      </c>
    </row>
    <row r="262" spans="1:8" ht="15.7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11051</v>
      </c>
    </row>
    <row r="263" spans="1:8" ht="15.7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11051</v>
      </c>
    </row>
    <row r="267" spans="1:8" ht="15.7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11051</v>
      </c>
    </row>
    <row r="281" spans="1:8" ht="15.7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11051</v>
      </c>
    </row>
    <row r="284" spans="1:8" ht="15.7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3945</v>
      </c>
    </row>
    <row r="285" spans="1:8" ht="15.7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3945</v>
      </c>
    </row>
    <row r="289" spans="1:8" ht="15.7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3945</v>
      </c>
    </row>
    <row r="303" spans="1:8" ht="15.7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3945</v>
      </c>
    </row>
    <row r="306" spans="1:8" ht="15.7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119</v>
      </c>
    </row>
    <row r="329" spans="1:8" ht="15.7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119</v>
      </c>
    </row>
    <row r="333" spans="1:8" ht="15.7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119</v>
      </c>
    </row>
    <row r="347" spans="1:8" ht="15.7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119</v>
      </c>
    </row>
    <row r="350" spans="1:8" ht="15.7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25670</v>
      </c>
    </row>
    <row r="351" spans="1:8" ht="15.7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25670</v>
      </c>
    </row>
    <row r="355" spans="1:8" ht="15.7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9272</v>
      </c>
    </row>
    <row r="356" spans="1:8" ht="15.7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-11830</v>
      </c>
    </row>
    <row r="357" spans="1:8" ht="15.7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-11830</v>
      </c>
    </row>
    <row r="358" spans="1:8" ht="15.7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23112</v>
      </c>
    </row>
    <row r="369" spans="1:8" ht="15.7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23112</v>
      </c>
    </row>
    <row r="372" spans="1:8" ht="15.7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82727</v>
      </c>
    </row>
    <row r="417" spans="1:8" ht="15.7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82727</v>
      </c>
    </row>
    <row r="421" spans="1:8" ht="15.7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9272</v>
      </c>
    </row>
    <row r="422" spans="1:8" ht="15.7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-11830</v>
      </c>
    </row>
    <row r="423" spans="1:8" ht="15.7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-11830</v>
      </c>
    </row>
    <row r="424" spans="1:8" ht="15.7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80169</v>
      </c>
    </row>
    <row r="435" spans="1:8" ht="15.7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80169</v>
      </c>
    </row>
    <row r="438" spans="1:8" ht="15.7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2503</v>
      </c>
    </row>
    <row r="462" spans="1:8" ht="15.7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33034</v>
      </c>
    </row>
    <row r="463" spans="1:8" ht="15.7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112270</v>
      </c>
    </row>
    <row r="464" spans="1:8" ht="15.7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4281</v>
      </c>
    </row>
    <row r="465" spans="1:8" ht="15.7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1462</v>
      </c>
    </row>
    <row r="466" spans="1:8" ht="15.7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1455</v>
      </c>
    </row>
    <row r="467" spans="1:8" ht="15.7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181</v>
      </c>
    </row>
    <row r="468" spans="1:8" ht="15.7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527</v>
      </c>
    </row>
    <row r="469" spans="1:8" ht="15.7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155713</v>
      </c>
    </row>
    <row r="470" spans="1:8" ht="15.7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111</v>
      </c>
    </row>
    <row r="473" spans="1:8" ht="15.7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2389</v>
      </c>
    </row>
    <row r="474" spans="1:8" ht="15.7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.7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2777</v>
      </c>
    </row>
    <row r="477" spans="1:8" ht="15.7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400</v>
      </c>
    </row>
    <row r="478" spans="1:8" ht="15.7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64</v>
      </c>
    </row>
    <row r="479" spans="1:8" ht="15.7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336</v>
      </c>
    </row>
    <row r="482" spans="1:8" ht="15.7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400</v>
      </c>
    </row>
    <row r="489" spans="1:8" ht="15.7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158890</v>
      </c>
    </row>
    <row r="491" spans="1:8" ht="15.7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113</v>
      </c>
    </row>
    <row r="493" spans="1:8" ht="15.7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1693</v>
      </c>
    </row>
    <row r="494" spans="1:8" ht="15.7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104</v>
      </c>
    </row>
    <row r="495" spans="1:8" ht="15.7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21</v>
      </c>
    </row>
    <row r="496" spans="1:8" ht="15.7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23</v>
      </c>
    </row>
    <row r="497" spans="1:8" ht="15.7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2102</v>
      </c>
    </row>
    <row r="498" spans="1:8" ht="15.7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4056</v>
      </c>
    </row>
    <row r="500" spans="1:8" ht="15.7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66</v>
      </c>
    </row>
    <row r="504" spans="1:8" ht="15.7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66</v>
      </c>
    </row>
    <row r="507" spans="1:8" ht="15.7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4122</v>
      </c>
    </row>
    <row r="521" spans="1:8" ht="15.7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8</v>
      </c>
    </row>
    <row r="524" spans="1:8" ht="15.7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4</v>
      </c>
    </row>
    <row r="527" spans="1:8" ht="15.7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2023</v>
      </c>
    </row>
    <row r="528" spans="1:8" ht="15.7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2035</v>
      </c>
    </row>
    <row r="530" spans="1:8" ht="15.7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2035</v>
      </c>
    </row>
    <row r="551" spans="1:8" ht="15.7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2503</v>
      </c>
    </row>
    <row r="552" spans="1:8" ht="15.7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33147</v>
      </c>
    </row>
    <row r="553" spans="1:8" ht="15.7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113955</v>
      </c>
    </row>
    <row r="554" spans="1:8" ht="15.7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4385</v>
      </c>
    </row>
    <row r="555" spans="1:8" ht="15.7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1483</v>
      </c>
    </row>
    <row r="556" spans="1:8" ht="15.7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1474</v>
      </c>
    </row>
    <row r="557" spans="1:8" ht="15.7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260</v>
      </c>
    </row>
    <row r="558" spans="1:8" ht="15.7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527</v>
      </c>
    </row>
    <row r="559" spans="1:8" ht="15.7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157734</v>
      </c>
    </row>
    <row r="560" spans="1:8" ht="15.7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111</v>
      </c>
    </row>
    <row r="563" spans="1:8" ht="15.7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2455</v>
      </c>
    </row>
    <row r="564" spans="1:8" ht="15.7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.7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2843</v>
      </c>
    </row>
    <row r="567" spans="1:8" ht="15.7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400</v>
      </c>
    </row>
    <row r="568" spans="1:8" ht="15.7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64</v>
      </c>
    </row>
    <row r="569" spans="1:8" ht="15.7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336</v>
      </c>
    </row>
    <row r="572" spans="1:8" ht="15.7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400</v>
      </c>
    </row>
    <row r="579" spans="1:8" ht="15.7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160977</v>
      </c>
    </row>
    <row r="581" spans="1:8" ht="15.7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2503</v>
      </c>
    </row>
    <row r="642" spans="1:8" ht="15.7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33147</v>
      </c>
    </row>
    <row r="643" spans="1:8" ht="15.7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113955</v>
      </c>
    </row>
    <row r="644" spans="1:8" ht="15.7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4385</v>
      </c>
    </row>
    <row r="645" spans="1:8" ht="15.7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1483</v>
      </c>
    </row>
    <row r="646" spans="1:8" ht="15.7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1474</v>
      </c>
    </row>
    <row r="647" spans="1:8" ht="15.7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260</v>
      </c>
    </row>
    <row r="648" spans="1:8" ht="15.7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527</v>
      </c>
    </row>
    <row r="649" spans="1:8" ht="15.7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157734</v>
      </c>
    </row>
    <row r="650" spans="1:8" ht="15.7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111</v>
      </c>
    </row>
    <row r="653" spans="1:8" ht="15.7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2455</v>
      </c>
    </row>
    <row r="654" spans="1:8" ht="15.7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.7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2843</v>
      </c>
    </row>
    <row r="657" spans="1:8" ht="15.7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400</v>
      </c>
    </row>
    <row r="658" spans="1:8" ht="15.7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64</v>
      </c>
    </row>
    <row r="659" spans="1:8" ht="15.7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336</v>
      </c>
    </row>
    <row r="662" spans="1:8" ht="15.7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400</v>
      </c>
    </row>
    <row r="669" spans="1:8" ht="15.7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160977</v>
      </c>
    </row>
    <row r="671" spans="1:8" ht="15.7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10357</v>
      </c>
    </row>
    <row r="673" spans="1:8" ht="15.7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91587</v>
      </c>
    </row>
    <row r="674" spans="1:8" ht="15.7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1614</v>
      </c>
    </row>
    <row r="675" spans="1:8" ht="15.7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1137</v>
      </c>
    </row>
    <row r="676" spans="1:8" ht="15.7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1224</v>
      </c>
    </row>
    <row r="677" spans="1:8" ht="15.7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239</v>
      </c>
    </row>
    <row r="679" spans="1:8" ht="15.7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106158</v>
      </c>
    </row>
    <row r="680" spans="1:8" ht="15.7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70</v>
      </c>
    </row>
    <row r="683" spans="1:8" ht="15.7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2326</v>
      </c>
    </row>
    <row r="684" spans="1:8" ht="15.7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269</v>
      </c>
    </row>
    <row r="686" spans="1:8" ht="15.7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2665</v>
      </c>
    </row>
    <row r="687" spans="1:8" ht="15.7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108823</v>
      </c>
    </row>
    <row r="701" spans="1:8" ht="15.7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661</v>
      </c>
    </row>
    <row r="703" spans="1:8" ht="15.7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3731</v>
      </c>
    </row>
    <row r="704" spans="1:8" ht="15.7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85</v>
      </c>
    </row>
    <row r="705" spans="1:8" ht="15.7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47</v>
      </c>
    </row>
    <row r="706" spans="1:8" ht="15.7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28</v>
      </c>
    </row>
    <row r="707" spans="1:8" ht="15.7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48</v>
      </c>
    </row>
    <row r="709" spans="1:8" ht="15.7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4600</v>
      </c>
    </row>
    <row r="710" spans="1:8" ht="15.7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5</v>
      </c>
    </row>
    <row r="713" spans="1:8" ht="15.7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88</v>
      </c>
    </row>
    <row r="714" spans="1:8" ht="15.7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95</v>
      </c>
    </row>
    <row r="717" spans="1:8" ht="15.7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4695</v>
      </c>
    </row>
    <row r="731" spans="1:8" ht="15.7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6</v>
      </c>
    </row>
    <row r="734" spans="1:8" ht="15.7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4</v>
      </c>
    </row>
    <row r="737" spans="1:8" ht="15.7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10</v>
      </c>
    </row>
    <row r="740" spans="1:8" ht="15.7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10</v>
      </c>
    </row>
    <row r="761" spans="1:8" ht="15.7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11018</v>
      </c>
    </row>
    <row r="763" spans="1:8" ht="15.7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95312</v>
      </c>
    </row>
    <row r="764" spans="1:8" ht="15.7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1699</v>
      </c>
    </row>
    <row r="765" spans="1:8" ht="15.7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1184</v>
      </c>
    </row>
    <row r="766" spans="1:8" ht="15.7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1248</v>
      </c>
    </row>
    <row r="767" spans="1:8" ht="15.7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287</v>
      </c>
    </row>
    <row r="769" spans="1:8" ht="15.7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110748</v>
      </c>
    </row>
    <row r="770" spans="1:8" ht="15.7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75</v>
      </c>
    </row>
    <row r="773" spans="1:8" ht="15.7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2414</v>
      </c>
    </row>
    <row r="774" spans="1:8" ht="15.7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271</v>
      </c>
    </row>
    <row r="776" spans="1:8" ht="15.7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2760</v>
      </c>
    </row>
    <row r="777" spans="1:8" ht="15.7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113508</v>
      </c>
    </row>
    <row r="791" spans="1:8" ht="15.7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11018</v>
      </c>
    </row>
    <row r="853" spans="1:8" ht="15.7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95312</v>
      </c>
    </row>
    <row r="854" spans="1:8" ht="15.7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1699</v>
      </c>
    </row>
    <row r="855" spans="1:8" ht="15.7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1184</v>
      </c>
    </row>
    <row r="856" spans="1:8" ht="15.7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1248</v>
      </c>
    </row>
    <row r="857" spans="1:8" ht="15.7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287</v>
      </c>
    </row>
    <row r="859" spans="1:8" ht="15.7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110748</v>
      </c>
    </row>
    <row r="860" spans="1:8" ht="15.7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75</v>
      </c>
    </row>
    <row r="863" spans="1:8" ht="15.7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2414</v>
      </c>
    </row>
    <row r="864" spans="1:8" ht="15.7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271</v>
      </c>
    </row>
    <row r="866" spans="1:8" ht="15.7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2760</v>
      </c>
    </row>
    <row r="867" spans="1:8" ht="15.7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113508</v>
      </c>
    </row>
    <row r="881" spans="1:8" ht="15.7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2503</v>
      </c>
    </row>
    <row r="882" spans="1:8" ht="15.7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22129</v>
      </c>
    </row>
    <row r="883" spans="1:8" ht="15.7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18643</v>
      </c>
    </row>
    <row r="884" spans="1:8" ht="15.7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2686</v>
      </c>
    </row>
    <row r="885" spans="1:8" ht="15.7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299</v>
      </c>
    </row>
    <row r="886" spans="1:8" ht="15.7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226</v>
      </c>
    </row>
    <row r="887" spans="1:8" ht="15.7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260</v>
      </c>
    </row>
    <row r="888" spans="1:8" ht="15.7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240</v>
      </c>
    </row>
    <row r="889" spans="1:8" ht="15.7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46986</v>
      </c>
    </row>
    <row r="890" spans="1:8" ht="15.7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36</v>
      </c>
    </row>
    <row r="893" spans="1:8" ht="15.7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41</v>
      </c>
    </row>
    <row r="894" spans="1:8" ht="15.7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6</v>
      </c>
    </row>
    <row r="896" spans="1:8" ht="15.7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83</v>
      </c>
    </row>
    <row r="897" spans="1:8" ht="15.7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400</v>
      </c>
    </row>
    <row r="898" spans="1:8" ht="15.7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64</v>
      </c>
    </row>
    <row r="899" spans="1:8" ht="15.7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336</v>
      </c>
    </row>
    <row r="902" spans="1:8" ht="15.7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400</v>
      </c>
    </row>
    <row r="909" spans="1:8" ht="15.7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47469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3931</v>
      </c>
    </row>
    <row r="914" spans="1:8" ht="15.7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3931</v>
      </c>
    </row>
    <row r="915" spans="1:8" ht="15.7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2231</v>
      </c>
    </row>
    <row r="919" spans="1:8" ht="15.7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2231</v>
      </c>
    </row>
    <row r="921" spans="1:8" ht="15.7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6162</v>
      </c>
    </row>
    <row r="922" spans="1:8" ht="15.7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2296</v>
      </c>
    </row>
    <row r="924" spans="1:8" ht="15.7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2296</v>
      </c>
    </row>
    <row r="926" spans="1:8" ht="15.7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19240</v>
      </c>
    </row>
    <row r="928" spans="1:8" ht="15.7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41</v>
      </c>
    </row>
    <row r="929" spans="1:8" ht="15.7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1222</v>
      </c>
    </row>
    <row r="933" spans="1:8" ht="15.7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1222</v>
      </c>
    </row>
    <row r="935" spans="1:8" ht="15.7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22805</v>
      </c>
    </row>
    <row r="943" spans="1:8" ht="15.7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28967</v>
      </c>
    </row>
    <row r="944" spans="1:8" ht="15.7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2296</v>
      </c>
    </row>
    <row r="956" spans="1:8" ht="15.7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2296</v>
      </c>
    </row>
    <row r="958" spans="1:8" ht="15.7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19240</v>
      </c>
    </row>
    <row r="960" spans="1:8" ht="15.7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41</v>
      </c>
    </row>
    <row r="961" spans="1:8" ht="15.7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1222</v>
      </c>
    </row>
    <row r="965" spans="1:8" ht="15.7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1222</v>
      </c>
    </row>
    <row r="967" spans="1:8" ht="15.7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22805</v>
      </c>
    </row>
    <row r="975" spans="1:8" ht="15.7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22805</v>
      </c>
    </row>
    <row r="976" spans="1:8" ht="15.7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3931</v>
      </c>
    </row>
    <row r="978" spans="1:8" ht="15.7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3931</v>
      </c>
    </row>
    <row r="979" spans="1:8" ht="15.7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2231</v>
      </c>
    </row>
    <row r="983" spans="1:8" ht="15.7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2231</v>
      </c>
    </row>
    <row r="985" spans="1:8" ht="15.7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6162</v>
      </c>
    </row>
    <row r="986" spans="1:8" ht="15.7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6162</v>
      </c>
    </row>
    <row r="1008" spans="1:8" ht="15.7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110</v>
      </c>
    </row>
    <row r="1019" spans="1:8" ht="15.7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1435</v>
      </c>
    </row>
    <row r="1021" spans="1:8" ht="15.7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1545</v>
      </c>
    </row>
    <row r="1023" spans="1:8" ht="15.7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246</v>
      </c>
    </row>
    <row r="1024" spans="1:8" ht="15.7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12350</v>
      </c>
    </row>
    <row r="1025" spans="1:8" ht="15.7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303</v>
      </c>
    </row>
    <row r="1026" spans="1:8" ht="15.7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12047</v>
      </c>
    </row>
    <row r="1027" spans="1:8" ht="15.7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20638</v>
      </c>
    </row>
    <row r="1039" spans="1:8" ht="15.7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</v>
      </c>
    </row>
    <row r="1040" spans="1:8" ht="15.7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14346</v>
      </c>
    </row>
    <row r="1041" spans="1:8" ht="15.7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853</v>
      </c>
    </row>
    <row r="1042" spans="1:8" ht="15.7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3673</v>
      </c>
    </row>
    <row r="1043" spans="1:8" ht="15.7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911</v>
      </c>
    </row>
    <row r="1044" spans="1:8" ht="15.7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430</v>
      </c>
    </row>
    <row r="1045" spans="1:8" ht="15.7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481</v>
      </c>
    </row>
    <row r="1047" spans="1:8" ht="15.7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836</v>
      </c>
    </row>
    <row r="1048" spans="1:8" ht="15.7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54</v>
      </c>
    </row>
    <row r="1049" spans="1:8" ht="15.7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33042</v>
      </c>
    </row>
    <row r="1050" spans="1:8" ht="15.7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34833</v>
      </c>
    </row>
    <row r="1051" spans="1:8" ht="15.7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12350</v>
      </c>
    </row>
    <row r="1068" spans="1:8" ht="15.7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303</v>
      </c>
    </row>
    <row r="1069" spans="1:8" ht="15.7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12047</v>
      </c>
    </row>
    <row r="1070" spans="1:8" ht="15.7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20638</v>
      </c>
    </row>
    <row r="1082" spans="1:8" ht="15.7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</v>
      </c>
    </row>
    <row r="1083" spans="1:8" ht="15.7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14346</v>
      </c>
    </row>
    <row r="1084" spans="1:8" ht="15.7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853</v>
      </c>
    </row>
    <row r="1085" spans="1:8" ht="15.7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3673</v>
      </c>
    </row>
    <row r="1086" spans="1:8" ht="15.7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911</v>
      </c>
    </row>
    <row r="1087" spans="1:8" ht="15.7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430</v>
      </c>
    </row>
    <row r="1088" spans="1:8" ht="15.7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481</v>
      </c>
    </row>
    <row r="1090" spans="1:8" ht="15.7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836</v>
      </c>
    </row>
    <row r="1091" spans="1:8" ht="15.7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54</v>
      </c>
    </row>
    <row r="1092" spans="1:8" ht="15.7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33042</v>
      </c>
    </row>
    <row r="1093" spans="1:8" ht="15.7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33042</v>
      </c>
    </row>
    <row r="1094" spans="1:8" ht="15.7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110</v>
      </c>
    </row>
    <row r="1105" spans="1:8" ht="15.7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1435</v>
      </c>
    </row>
    <row r="1107" spans="1:8" ht="15.7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1545</v>
      </c>
    </row>
    <row r="1109" spans="1:8" ht="15.7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246</v>
      </c>
    </row>
    <row r="1110" spans="1:8" ht="15.7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1791</v>
      </c>
    </row>
    <row r="1137" spans="1:8" ht="15.7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4259</v>
      </c>
    </row>
    <row r="1202" spans="1:8" ht="15.7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4259</v>
      </c>
    </row>
    <row r="1203" spans="1:8" ht="15.7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336</v>
      </c>
    </row>
    <row r="1244" spans="1:8" ht="15.7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336</v>
      </c>
    </row>
    <row r="1245" spans="1:8" ht="15.7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336</v>
      </c>
    </row>
    <row r="1286" spans="1:8" ht="15.7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336</v>
      </c>
    </row>
    <row r="1287" spans="1:8" ht="15.7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335.5</v>
      </c>
    </row>
    <row r="1300" spans="1:8" ht="15.7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335.5</v>
      </c>
    </row>
    <row r="1301" spans="1:8" ht="15.7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.7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.7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335.5</v>
      </c>
    </row>
    <row r="1330" spans="1:8" ht="15.7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335.5</v>
      </c>
    </row>
    <row r="1331" spans="1:8" ht="15.7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.7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94" sqref="C9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2503</v>
      </c>
      <c r="D12" s="197">
        <v>2503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.75">
      <c r="A13" s="89" t="s">
        <v>27</v>
      </c>
      <c r="B13" s="91" t="s">
        <v>28</v>
      </c>
      <c r="C13" s="197">
        <v>22129</v>
      </c>
      <c r="D13" s="197">
        <v>22677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.75">
      <c r="A14" s="89" t="s">
        <v>30</v>
      </c>
      <c r="B14" s="91" t="s">
        <v>31</v>
      </c>
      <c r="C14" s="197">
        <v>18643</v>
      </c>
      <c r="D14" s="197">
        <v>20682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2686</v>
      </c>
      <c r="D15" s="197">
        <v>2667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539</v>
      </c>
      <c r="D16" s="197">
        <v>613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226</v>
      </c>
      <c r="D17" s="197">
        <v>231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260</v>
      </c>
      <c r="D18" s="197">
        <v>181</v>
      </c>
      <c r="E18" s="481" t="s">
        <v>47</v>
      </c>
      <c r="F18" s="480" t="s">
        <v>48</v>
      </c>
      <c r="G18" s="609">
        <f>G12+G15+G16+G17</f>
        <v>39433</v>
      </c>
      <c r="H18" s="610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46986</v>
      </c>
      <c r="D20" s="598">
        <f>SUM(D12:D19)</f>
        <v>49554</v>
      </c>
      <c r="E20" s="89" t="s">
        <v>54</v>
      </c>
      <c r="F20" s="93" t="s">
        <v>55</v>
      </c>
      <c r="G20" s="197">
        <v>2509</v>
      </c>
      <c r="H20" s="196">
        <v>2509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11051</v>
      </c>
      <c r="H21" s="196">
        <v>11051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3945</v>
      </c>
      <c r="H23" s="196">
        <v>3945</v>
      </c>
    </row>
    <row r="24" spans="1:13" ht="15.75">
      <c r="A24" s="89" t="s">
        <v>67</v>
      </c>
      <c r="B24" s="91" t="s">
        <v>68</v>
      </c>
      <c r="C24" s="197">
        <v>36</v>
      </c>
      <c r="D24" s="197">
        <v>41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41</v>
      </c>
      <c r="D25" s="197">
        <v>63</v>
      </c>
      <c r="E25" s="89" t="s">
        <v>73</v>
      </c>
      <c r="F25" s="93" t="s">
        <v>74</v>
      </c>
      <c r="G25" s="197">
        <v>119</v>
      </c>
      <c r="H25" s="196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17624</v>
      </c>
      <c r="H26" s="598">
        <f>H20+H21+H22</f>
        <v>17624</v>
      </c>
      <c r="M26" s="98"/>
    </row>
    <row r="27" spans="1:8" ht="15.75">
      <c r="A27" s="89" t="s">
        <v>79</v>
      </c>
      <c r="B27" s="91" t="s">
        <v>80</v>
      </c>
      <c r="C27" s="197">
        <v>6</v>
      </c>
      <c r="D27" s="197">
        <v>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83</v>
      </c>
      <c r="D28" s="598">
        <f>SUM(D24:D27)</f>
        <v>112</v>
      </c>
      <c r="E28" s="202" t="s">
        <v>84</v>
      </c>
      <c r="F28" s="93" t="s">
        <v>85</v>
      </c>
      <c r="G28" s="595">
        <f>SUM(G29:G31)</f>
        <v>13840</v>
      </c>
      <c r="H28" s="596">
        <f>SUM(H29:H31)</f>
        <v>10468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13840</v>
      </c>
      <c r="H29" s="197">
        <v>10468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9272</v>
      </c>
      <c r="H32" s="197">
        <v>15202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23112</v>
      </c>
      <c r="H34" s="598">
        <f>H28+H32+H33</f>
        <v>25670</v>
      </c>
    </row>
    <row r="35" spans="1:8" ht="15.75">
      <c r="A35" s="89" t="s">
        <v>106</v>
      </c>
      <c r="B35" s="94" t="s">
        <v>107</v>
      </c>
      <c r="C35" s="595">
        <f>SUM(C36:C39)</f>
        <v>400</v>
      </c>
      <c r="D35" s="596">
        <f>SUM(D36:D39)</f>
        <v>400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80169</v>
      </c>
      <c r="H37" s="600">
        <f>H26+H18+H34</f>
        <v>82727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400</v>
      </c>
      <c r="D46" s="598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110</v>
      </c>
      <c r="H47" s="197">
        <v>109</v>
      </c>
    </row>
    <row r="48" spans="1:13" ht="15.75">
      <c r="A48" s="89" t="s">
        <v>144</v>
      </c>
      <c r="B48" s="91" t="s">
        <v>145</v>
      </c>
      <c r="C48" s="197">
        <v>3931</v>
      </c>
      <c r="D48" s="197">
        <v>3931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110</v>
      </c>
      <c r="H50" s="596">
        <f>SUM(H44:H49)</f>
        <v>109</v>
      </c>
    </row>
    <row r="51" spans="1:8" ht="15.75">
      <c r="A51" s="89" t="s">
        <v>79</v>
      </c>
      <c r="B51" s="91" t="s">
        <v>155</v>
      </c>
      <c r="C51" s="197">
        <v>2231</v>
      </c>
      <c r="D51" s="197">
        <v>656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6162</v>
      </c>
      <c r="D52" s="598">
        <f>SUM(D48:D51)</f>
        <v>4587</v>
      </c>
      <c r="E52" s="201" t="s">
        <v>158</v>
      </c>
      <c r="F52" s="95" t="s">
        <v>159</v>
      </c>
      <c r="G52" s="197">
        <v>1435</v>
      </c>
      <c r="H52" s="197">
        <v>1435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246</v>
      </c>
      <c r="H54" s="197">
        <v>246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53631</v>
      </c>
      <c r="D56" s="602">
        <f>D20+D21+D22+D28+D33+D46+D52+D54+D55</f>
        <v>54653</v>
      </c>
      <c r="E56" s="100" t="s">
        <v>850</v>
      </c>
      <c r="F56" s="99" t="s">
        <v>172</v>
      </c>
      <c r="G56" s="599">
        <f>G50+G52+G53+G54+G55</f>
        <v>1791</v>
      </c>
      <c r="H56" s="600">
        <f>H50+H52+H53+H54+H55</f>
        <v>1790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8290</v>
      </c>
      <c r="D59" s="197">
        <v>7141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306</v>
      </c>
      <c r="D60" s="197">
        <v>405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32988</v>
      </c>
      <c r="H61" s="596">
        <f>SUM(H62:H68)</f>
        <v>15854</v>
      </c>
    </row>
    <row r="62" spans="1:13" ht="15.75">
      <c r="A62" s="89" t="s">
        <v>186</v>
      </c>
      <c r="B62" s="94" t="s">
        <v>187</v>
      </c>
      <c r="C62" s="197">
        <v>5506</v>
      </c>
      <c r="D62" s="197">
        <v>5190</v>
      </c>
      <c r="E62" s="200" t="s">
        <v>192</v>
      </c>
      <c r="F62" s="93" t="s">
        <v>193</v>
      </c>
      <c r="G62" s="197">
        <v>12350</v>
      </c>
      <c r="H62" s="197">
        <v>474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19</v>
      </c>
      <c r="H63" s="197">
        <v>64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14346</v>
      </c>
      <c r="H64" s="197">
        <v>10506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14102</v>
      </c>
      <c r="D65" s="598">
        <f>SUM(D59:D64)</f>
        <v>12736</v>
      </c>
      <c r="E65" s="89" t="s">
        <v>201</v>
      </c>
      <c r="F65" s="93" t="s">
        <v>202</v>
      </c>
      <c r="G65" s="197">
        <v>853</v>
      </c>
      <c r="H65" s="197">
        <v>403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3673</v>
      </c>
      <c r="H66" s="197">
        <v>3167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836</v>
      </c>
      <c r="H67" s="197">
        <v>618</v>
      </c>
    </row>
    <row r="68" spans="1:8" ht="15.75">
      <c r="A68" s="89" t="s">
        <v>206</v>
      </c>
      <c r="B68" s="91" t="s">
        <v>207</v>
      </c>
      <c r="C68" s="197">
        <v>2296</v>
      </c>
      <c r="D68" s="197">
        <v>1202</v>
      </c>
      <c r="E68" s="89" t="s">
        <v>212</v>
      </c>
      <c r="F68" s="93" t="s">
        <v>213</v>
      </c>
      <c r="G68" s="197">
        <v>911</v>
      </c>
      <c r="H68" s="197">
        <v>622</v>
      </c>
    </row>
    <row r="69" spans="1:8" ht="15.75">
      <c r="A69" s="89" t="s">
        <v>210</v>
      </c>
      <c r="B69" s="91" t="s">
        <v>211</v>
      </c>
      <c r="C69" s="197">
        <v>19240</v>
      </c>
      <c r="D69" s="197">
        <v>12084</v>
      </c>
      <c r="E69" s="201" t="s">
        <v>79</v>
      </c>
      <c r="F69" s="93" t="s">
        <v>216</v>
      </c>
      <c r="G69" s="197">
        <v>54</v>
      </c>
      <c r="H69" s="197">
        <v>106</v>
      </c>
    </row>
    <row r="70" spans="1:8" ht="15.75">
      <c r="A70" s="89" t="s">
        <v>214</v>
      </c>
      <c r="B70" s="91" t="s">
        <v>215</v>
      </c>
      <c r="C70" s="197">
        <v>41</v>
      </c>
      <c r="D70" s="197">
        <v>93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33042</v>
      </c>
      <c r="H71" s="598">
        <f>H59+H60+H61+H69+H70</f>
        <v>15960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1222</v>
      </c>
      <c r="D73" s="197">
        <v>674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7">
        <v>1003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22805</v>
      </c>
      <c r="D76" s="598">
        <f>SUM(D68:D75)</f>
        <v>15056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33042</v>
      </c>
      <c r="H79" s="600">
        <f>H71+H73+H75+H77</f>
        <v>15960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>
        <v>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21</v>
      </c>
      <c r="D88" s="197">
        <v>20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24272</v>
      </c>
      <c r="D89" s="197">
        <v>17867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24293</v>
      </c>
      <c r="D92" s="598">
        <f>SUM(D88:D91)</f>
        <v>17887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171</v>
      </c>
      <c r="D93" s="479">
        <v>144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61371</v>
      </c>
      <c r="D94" s="602">
        <f>D65+D76+D85+D92+D93</f>
        <v>45824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115002</v>
      </c>
      <c r="D95" s="604">
        <f>D94+D56</f>
        <v>100477</v>
      </c>
      <c r="E95" s="229" t="s">
        <v>942</v>
      </c>
      <c r="F95" s="489" t="s">
        <v>268</v>
      </c>
      <c r="G95" s="603">
        <f>G37+G40+G56+G79</f>
        <v>115002</v>
      </c>
      <c r="H95" s="604">
        <f>H37+H40+H56+H79</f>
        <v>100477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32374</v>
      </c>
      <c r="D12" s="316">
        <v>23849</v>
      </c>
      <c r="E12" s="194" t="s">
        <v>277</v>
      </c>
      <c r="F12" s="240" t="s">
        <v>278</v>
      </c>
      <c r="G12" s="316">
        <v>69774</v>
      </c>
      <c r="H12" s="316">
        <v>52203</v>
      </c>
    </row>
    <row r="13" spans="1:8" ht="15.75">
      <c r="A13" s="194" t="s">
        <v>279</v>
      </c>
      <c r="B13" s="190" t="s">
        <v>280</v>
      </c>
      <c r="C13" s="316">
        <v>4360</v>
      </c>
      <c r="D13" s="316">
        <v>3415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4695</v>
      </c>
      <c r="D14" s="316">
        <v>3932</v>
      </c>
      <c r="E14" s="245" t="s">
        <v>285</v>
      </c>
      <c r="F14" s="240" t="s">
        <v>286</v>
      </c>
      <c r="G14" s="316">
        <v>428</v>
      </c>
      <c r="H14" s="316">
        <v>349</v>
      </c>
    </row>
    <row r="15" spans="1:8" ht="15.75">
      <c r="A15" s="194" t="s">
        <v>287</v>
      </c>
      <c r="B15" s="190" t="s">
        <v>288</v>
      </c>
      <c r="C15" s="316">
        <v>15718</v>
      </c>
      <c r="D15" s="316">
        <v>12749</v>
      </c>
      <c r="E15" s="245" t="s">
        <v>79</v>
      </c>
      <c r="F15" s="240" t="s">
        <v>289</v>
      </c>
      <c r="G15" s="316">
        <v>579</v>
      </c>
      <c r="H15" s="316">
        <v>301</v>
      </c>
    </row>
    <row r="16" spans="1:8" ht="15.75">
      <c r="A16" s="194" t="s">
        <v>290</v>
      </c>
      <c r="B16" s="190" t="s">
        <v>291</v>
      </c>
      <c r="C16" s="316">
        <v>3019</v>
      </c>
      <c r="D16" s="316">
        <v>2485</v>
      </c>
      <c r="E16" s="236" t="s">
        <v>52</v>
      </c>
      <c r="F16" s="264" t="s">
        <v>292</v>
      </c>
      <c r="G16" s="628">
        <f>SUM(G12:G15)</f>
        <v>70781</v>
      </c>
      <c r="H16" s="629">
        <f>SUM(H12:H15)</f>
        <v>52853</v>
      </c>
    </row>
    <row r="17" spans="1:8" ht="31.5">
      <c r="A17" s="194" t="s">
        <v>293</v>
      </c>
      <c r="B17" s="190" t="s">
        <v>294</v>
      </c>
      <c r="C17" s="316">
        <v>72</v>
      </c>
      <c r="D17" s="316">
        <v>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-242</v>
      </c>
      <c r="D18" s="316">
        <v>-188</v>
      </c>
      <c r="E18" s="234" t="s">
        <v>297</v>
      </c>
      <c r="F18" s="238" t="s">
        <v>298</v>
      </c>
      <c r="G18" s="639"/>
      <c r="H18" s="640">
        <v>125</v>
      </c>
    </row>
    <row r="19" spans="1:8" ht="15.75">
      <c r="A19" s="194" t="s">
        <v>299</v>
      </c>
      <c r="B19" s="190" t="s">
        <v>300</v>
      </c>
      <c r="C19" s="316">
        <v>468</v>
      </c>
      <c r="D19" s="316">
        <v>318</v>
      </c>
      <c r="E19" s="194" t="s">
        <v>301</v>
      </c>
      <c r="F19" s="237" t="s">
        <v>302</v>
      </c>
      <c r="G19" s="316"/>
      <c r="H19" s="317">
        <v>121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60464</v>
      </c>
      <c r="D22" s="629">
        <f>SUM(D12:D18)+D19</f>
        <v>46591</v>
      </c>
      <c r="E22" s="194" t="s">
        <v>309</v>
      </c>
      <c r="F22" s="237" t="s">
        <v>310</v>
      </c>
      <c r="G22" s="316">
        <v>3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6">
        <v>2</v>
      </c>
      <c r="E25" s="194" t="s">
        <v>318</v>
      </c>
      <c r="F25" s="237" t="s">
        <v>319</v>
      </c>
      <c r="G25" s="316">
        <v>52</v>
      </c>
      <c r="H25" s="317">
        <v>36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37</v>
      </c>
      <c r="D27" s="316">
        <v>53</v>
      </c>
      <c r="E27" s="236" t="s">
        <v>104</v>
      </c>
      <c r="F27" s="238" t="s">
        <v>326</v>
      </c>
      <c r="G27" s="628">
        <f>SUM(G22:G26)</f>
        <v>55</v>
      </c>
      <c r="H27" s="629">
        <f>SUM(H22:H26)</f>
        <v>37</v>
      </c>
    </row>
    <row r="28" spans="1:8" ht="15.75">
      <c r="A28" s="194" t="s">
        <v>79</v>
      </c>
      <c r="B28" s="237" t="s">
        <v>327</v>
      </c>
      <c r="C28" s="316">
        <v>30</v>
      </c>
      <c r="D28" s="316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70</v>
      </c>
      <c r="D29" s="629">
        <f>SUM(D25:D28)</f>
        <v>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60534</v>
      </c>
      <c r="D31" s="635">
        <f>D29+D22</f>
        <v>46670</v>
      </c>
      <c r="E31" s="251" t="s">
        <v>824</v>
      </c>
      <c r="F31" s="266" t="s">
        <v>331</v>
      </c>
      <c r="G31" s="253">
        <f>G16+G18+G27</f>
        <v>70836</v>
      </c>
      <c r="H31" s="254">
        <f>H16+H18+H27</f>
        <v>53015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10302</v>
      </c>
      <c r="D33" s="244">
        <f>IF((H31-D31)&gt;0,H31-D31,0)</f>
        <v>6345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60534</v>
      </c>
      <c r="D36" s="637">
        <f>D31-D34+D35</f>
        <v>46670</v>
      </c>
      <c r="E36" s="262" t="s">
        <v>346</v>
      </c>
      <c r="F36" s="256" t="s">
        <v>347</v>
      </c>
      <c r="G36" s="267">
        <f>G35-G34+G31</f>
        <v>70836</v>
      </c>
      <c r="H36" s="268">
        <f>H35-H34+H31</f>
        <v>53015</v>
      </c>
    </row>
    <row r="37" spans="1:8" ht="15.75">
      <c r="A37" s="261" t="s">
        <v>348</v>
      </c>
      <c r="B37" s="231" t="s">
        <v>349</v>
      </c>
      <c r="C37" s="634">
        <f>IF((G36-C36)&gt;0,G36-C36,0)</f>
        <v>10302</v>
      </c>
      <c r="D37" s="635">
        <f>IF((H36-D36)&gt;0,H36-D36,0)</f>
        <v>6345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1030</v>
      </c>
      <c r="D38" s="629">
        <f>D39+D40+D41</f>
        <v>635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1030</v>
      </c>
      <c r="D39" s="317">
        <v>635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9272</v>
      </c>
      <c r="D42" s="244">
        <f>+IF((H36-D36-D38)&gt;0,H36-D36-D38,0)</f>
        <v>5710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9272</v>
      </c>
      <c r="D44" s="268">
        <f>IF(H42=0,IF(D42-D43&gt;0,D42-D43+H43,0),IF(H42-H43&lt;0,H43-H42+D42,0))</f>
        <v>5710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70836</v>
      </c>
      <c r="D45" s="631">
        <f>D36+D38+D42</f>
        <v>53015</v>
      </c>
      <c r="E45" s="270" t="s">
        <v>373</v>
      </c>
      <c r="F45" s="272" t="s">
        <v>374</v>
      </c>
      <c r="G45" s="630">
        <f>G42+G36</f>
        <v>70836</v>
      </c>
      <c r="H45" s="631">
        <f>H42+H36</f>
        <v>53015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70366</v>
      </c>
      <c r="D11" s="197">
        <v>57389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-42019</v>
      </c>
      <c r="D12" s="197">
        <v>-32972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-18312</v>
      </c>
      <c r="D14" s="197">
        <v>-15110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-183</v>
      </c>
      <c r="D15" s="197">
        <v>-148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-818</v>
      </c>
      <c r="D16" s="197">
        <v>-508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</v>
      </c>
      <c r="D17" s="197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8</v>
      </c>
      <c r="D19" s="197">
        <v>-13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-151+1000</f>
        <v>849</v>
      </c>
      <c r="D20" s="197">
        <f>-130+125</f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9894</v>
      </c>
      <c r="D21" s="659">
        <f>SUM(D11:D20)</f>
        <v>8634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-3427</v>
      </c>
      <c r="D23" s="197">
        <v>-4923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-3427</v>
      </c>
      <c r="D33" s="659">
        <f>SUM(D23:D32)</f>
        <v>-4913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-46</v>
      </c>
      <c r="D39" s="197">
        <v>-30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-15</v>
      </c>
      <c r="D41" s="197">
        <v>-3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-61</v>
      </c>
      <c r="D43" s="661">
        <f>SUM(D35:D42)</f>
        <v>-35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6406</v>
      </c>
      <c r="D44" s="307">
        <f>D43+D33+D21</f>
        <v>3686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17887</v>
      </c>
      <c r="D45" s="309">
        <v>13198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24293</v>
      </c>
      <c r="D46" s="311">
        <f>D45+D44</f>
        <v>16884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22180</v>
      </c>
      <c r="D47" s="298">
        <v>14716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2113</v>
      </c>
      <c r="D48" s="281">
        <v>2168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39433</v>
      </c>
      <c r="D13" s="584">
        <f>'1-Баланс'!H20</f>
        <v>2509</v>
      </c>
      <c r="E13" s="584">
        <f>'1-Баланс'!H21</f>
        <v>11051</v>
      </c>
      <c r="F13" s="584">
        <f>'1-Баланс'!H23</f>
        <v>3945</v>
      </c>
      <c r="G13" s="584">
        <f>'1-Баланс'!H24</f>
        <v>0</v>
      </c>
      <c r="H13" s="585">
        <v>119</v>
      </c>
      <c r="I13" s="584">
        <f>'1-Баланс'!H29+'1-Баланс'!H32</f>
        <v>25670</v>
      </c>
      <c r="J13" s="584">
        <f>'1-Баланс'!H30+'1-Баланс'!H33</f>
        <v>0</v>
      </c>
      <c r="K13" s="585"/>
      <c r="L13" s="584">
        <f>SUM(C13:K13)</f>
        <v>82727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39433</v>
      </c>
      <c r="D17" s="653">
        <f aca="true" t="shared" si="2" ref="D17:M17">D13+D14</f>
        <v>2509</v>
      </c>
      <c r="E17" s="653">
        <f t="shared" si="2"/>
        <v>11051</v>
      </c>
      <c r="F17" s="653">
        <f t="shared" si="2"/>
        <v>3945</v>
      </c>
      <c r="G17" s="653">
        <f t="shared" si="2"/>
        <v>0</v>
      </c>
      <c r="H17" s="653">
        <f t="shared" si="2"/>
        <v>119</v>
      </c>
      <c r="I17" s="653">
        <f t="shared" si="2"/>
        <v>25670</v>
      </c>
      <c r="J17" s="653">
        <f t="shared" si="2"/>
        <v>0</v>
      </c>
      <c r="K17" s="653">
        <f t="shared" si="2"/>
        <v>0</v>
      </c>
      <c r="L17" s="584">
        <f t="shared" si="1"/>
        <v>82727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9272</v>
      </c>
      <c r="J18" s="584">
        <f>+'1-Баланс'!G33</f>
        <v>0</v>
      </c>
      <c r="K18" s="585"/>
      <c r="L18" s="584">
        <f t="shared" si="1"/>
        <v>9272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-11830</v>
      </c>
      <c r="J19" s="168">
        <f>J20+J21</f>
        <v>0</v>
      </c>
      <c r="K19" s="168">
        <f t="shared" si="3"/>
        <v>0</v>
      </c>
      <c r="L19" s="584">
        <f t="shared" si="1"/>
        <v>-11830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-11830</v>
      </c>
      <c r="J20" s="316"/>
      <c r="K20" s="316"/>
      <c r="L20" s="584">
        <f>SUM(C20:K20)</f>
        <v>-11830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39433</v>
      </c>
      <c r="D31" s="653">
        <f aca="true" t="shared" si="6" ref="D31:M31">D19+D22+D23+D26+D30+D29+D17+D18</f>
        <v>2509</v>
      </c>
      <c r="E31" s="653">
        <f t="shared" si="6"/>
        <v>11051</v>
      </c>
      <c r="F31" s="653">
        <f t="shared" si="6"/>
        <v>3945</v>
      </c>
      <c r="G31" s="653">
        <f t="shared" si="6"/>
        <v>0</v>
      </c>
      <c r="H31" s="653">
        <f t="shared" si="6"/>
        <v>119</v>
      </c>
      <c r="I31" s="653">
        <f t="shared" si="6"/>
        <v>23112</v>
      </c>
      <c r="J31" s="653">
        <f t="shared" si="6"/>
        <v>0</v>
      </c>
      <c r="K31" s="653">
        <f t="shared" si="6"/>
        <v>0</v>
      </c>
      <c r="L31" s="584">
        <f t="shared" si="1"/>
        <v>80169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39433</v>
      </c>
      <c r="D34" s="587">
        <f t="shared" si="7"/>
        <v>2509</v>
      </c>
      <c r="E34" s="587">
        <f t="shared" si="7"/>
        <v>11051</v>
      </c>
      <c r="F34" s="587">
        <f t="shared" si="7"/>
        <v>3945</v>
      </c>
      <c r="G34" s="587">
        <f t="shared" si="7"/>
        <v>0</v>
      </c>
      <c r="H34" s="587">
        <f t="shared" si="7"/>
        <v>119</v>
      </c>
      <c r="I34" s="587">
        <f t="shared" si="7"/>
        <v>23112</v>
      </c>
      <c r="J34" s="587">
        <f t="shared" si="7"/>
        <v>0</v>
      </c>
      <c r="K34" s="587">
        <f t="shared" si="7"/>
        <v>0</v>
      </c>
      <c r="L34" s="651">
        <f t="shared" si="1"/>
        <v>80169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3">
      <selection activeCell="D67" sqref="D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>
        <v>0.5</v>
      </c>
      <c r="D63" s="92">
        <v>5</v>
      </c>
      <c r="E63" s="92"/>
      <c r="F63" s="469">
        <f>C63-E63</f>
        <v>0.5</v>
      </c>
    </row>
    <row r="64" spans="1:6" ht="15.75">
      <c r="A64" s="679" t="s">
        <v>1003</v>
      </c>
      <c r="B64" s="680"/>
      <c r="C64" s="92">
        <v>335</v>
      </c>
      <c r="D64" s="92">
        <v>3.68</v>
      </c>
      <c r="E64" s="92"/>
      <c r="F64" s="469">
        <f aca="true" t="shared" si="3" ref="F64:F77">C64-E64</f>
        <v>335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/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335.5</v>
      </c>
      <c r="D78" s="472"/>
      <c r="E78" s="472">
        <f>SUM(E63:E77)</f>
        <v>0</v>
      </c>
      <c r="F78" s="472">
        <f>SUM(F63:F77)</f>
        <v>335.5</v>
      </c>
    </row>
    <row r="79" spans="1:6" ht="15.75">
      <c r="A79" s="513" t="s">
        <v>801</v>
      </c>
      <c r="B79" s="510" t="s">
        <v>802</v>
      </c>
      <c r="C79" s="472">
        <f>C78+C61+C44+C27</f>
        <v>335.5</v>
      </c>
      <c r="D79" s="472"/>
      <c r="E79" s="472">
        <f>E78+E61+E44+E27</f>
        <v>0</v>
      </c>
      <c r="F79" s="472">
        <f>F78+F61+F44+F27</f>
        <v>335.5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1000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.75">
      <c r="A83" s="679" t="s">
        <v>1001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I1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2503</v>
      </c>
      <c r="E11" s="328"/>
      <c r="F11" s="328"/>
      <c r="G11" s="329">
        <f>D11+E11-F11</f>
        <v>2503</v>
      </c>
      <c r="H11" s="328"/>
      <c r="I11" s="328"/>
      <c r="J11" s="329">
        <f>G11+H11-I11</f>
        <v>2503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2503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33034</v>
      </c>
      <c r="E12" s="328">
        <v>113</v>
      </c>
      <c r="F12" s="328"/>
      <c r="G12" s="329">
        <f aca="true" t="shared" si="2" ref="G12:G41">D12+E12-F12</f>
        <v>33147</v>
      </c>
      <c r="H12" s="328"/>
      <c r="I12" s="328"/>
      <c r="J12" s="329">
        <f aca="true" t="shared" si="3" ref="J12:J41">G12+H12-I12</f>
        <v>33147</v>
      </c>
      <c r="K12" s="328">
        <v>10357</v>
      </c>
      <c r="L12" s="328">
        <v>661</v>
      </c>
      <c r="M12" s="328"/>
      <c r="N12" s="329">
        <f aca="true" t="shared" si="4" ref="N12:N41">K12+L12-M12</f>
        <v>11018</v>
      </c>
      <c r="O12" s="328"/>
      <c r="P12" s="328"/>
      <c r="Q12" s="329">
        <f t="shared" si="0"/>
        <v>11018</v>
      </c>
      <c r="R12" s="340">
        <f t="shared" si="1"/>
        <v>22129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112270</v>
      </c>
      <c r="E13" s="328">
        <v>1693</v>
      </c>
      <c r="F13" s="328">
        <v>8</v>
      </c>
      <c r="G13" s="329">
        <f t="shared" si="2"/>
        <v>113955</v>
      </c>
      <c r="H13" s="328"/>
      <c r="I13" s="328"/>
      <c r="J13" s="329">
        <f t="shared" si="3"/>
        <v>113955</v>
      </c>
      <c r="K13" s="328">
        <v>91587</v>
      </c>
      <c r="L13" s="328">
        <v>3731</v>
      </c>
      <c r="M13" s="328">
        <v>6</v>
      </c>
      <c r="N13" s="329">
        <f t="shared" si="4"/>
        <v>95312</v>
      </c>
      <c r="O13" s="328"/>
      <c r="P13" s="328"/>
      <c r="Q13" s="329">
        <f t="shared" si="0"/>
        <v>95312</v>
      </c>
      <c r="R13" s="340">
        <f t="shared" si="1"/>
        <v>18643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4281</v>
      </c>
      <c r="E14" s="328">
        <v>104</v>
      </c>
      <c r="F14" s="328"/>
      <c r="G14" s="329">
        <f t="shared" si="2"/>
        <v>4385</v>
      </c>
      <c r="H14" s="328"/>
      <c r="I14" s="328"/>
      <c r="J14" s="329">
        <f t="shared" si="3"/>
        <v>4385</v>
      </c>
      <c r="K14" s="328">
        <v>1614</v>
      </c>
      <c r="L14" s="328">
        <v>85</v>
      </c>
      <c r="M14" s="328"/>
      <c r="N14" s="329">
        <f t="shared" si="4"/>
        <v>1699</v>
      </c>
      <c r="O14" s="328"/>
      <c r="P14" s="328"/>
      <c r="Q14" s="329">
        <f t="shared" si="0"/>
        <v>1699</v>
      </c>
      <c r="R14" s="340">
        <f t="shared" si="1"/>
        <v>2686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1462</v>
      </c>
      <c r="E15" s="328">
        <v>21</v>
      </c>
      <c r="F15" s="328"/>
      <c r="G15" s="329">
        <f t="shared" si="2"/>
        <v>1483</v>
      </c>
      <c r="H15" s="328"/>
      <c r="I15" s="328"/>
      <c r="J15" s="329">
        <f t="shared" si="3"/>
        <v>1483</v>
      </c>
      <c r="K15" s="328">
        <v>1137</v>
      </c>
      <c r="L15" s="328">
        <v>47</v>
      </c>
      <c r="M15" s="328"/>
      <c r="N15" s="329">
        <f t="shared" si="4"/>
        <v>1184</v>
      </c>
      <c r="O15" s="328"/>
      <c r="P15" s="328"/>
      <c r="Q15" s="329">
        <f t="shared" si="0"/>
        <v>1184</v>
      </c>
      <c r="R15" s="340">
        <f t="shared" si="1"/>
        <v>299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1455</v>
      </c>
      <c r="E16" s="328">
        <v>23</v>
      </c>
      <c r="F16" s="328">
        <v>4</v>
      </c>
      <c r="G16" s="329">
        <f t="shared" si="2"/>
        <v>1474</v>
      </c>
      <c r="H16" s="328"/>
      <c r="I16" s="328"/>
      <c r="J16" s="329">
        <f t="shared" si="3"/>
        <v>1474</v>
      </c>
      <c r="K16" s="328">
        <v>1224</v>
      </c>
      <c r="L16" s="328">
        <v>28</v>
      </c>
      <c r="M16" s="328">
        <v>4</v>
      </c>
      <c r="N16" s="329">
        <f t="shared" si="4"/>
        <v>1248</v>
      </c>
      <c r="O16" s="328"/>
      <c r="P16" s="328"/>
      <c r="Q16" s="329">
        <f t="shared" si="0"/>
        <v>1248</v>
      </c>
      <c r="R16" s="340">
        <f t="shared" si="1"/>
        <v>226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181</v>
      </c>
      <c r="E17" s="328">
        <v>2102</v>
      </c>
      <c r="F17" s="328">
        <v>2023</v>
      </c>
      <c r="G17" s="329">
        <f t="shared" si="2"/>
        <v>260</v>
      </c>
      <c r="H17" s="328"/>
      <c r="I17" s="328"/>
      <c r="J17" s="329">
        <f t="shared" si="3"/>
        <v>260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260</v>
      </c>
    </row>
    <row r="18" spans="1:18" ht="15.75">
      <c r="A18" s="339" t="s">
        <v>541</v>
      </c>
      <c r="B18" s="155" t="s">
        <v>1004</v>
      </c>
      <c r="C18" s="152" t="s">
        <v>543</v>
      </c>
      <c r="D18" s="328">
        <v>527</v>
      </c>
      <c r="E18" s="328"/>
      <c r="F18" s="328"/>
      <c r="G18" s="329">
        <f t="shared" si="2"/>
        <v>527</v>
      </c>
      <c r="H18" s="328"/>
      <c r="I18" s="328"/>
      <c r="J18" s="329">
        <f t="shared" si="3"/>
        <v>527</v>
      </c>
      <c r="K18" s="328">
        <v>239</v>
      </c>
      <c r="L18" s="328">
        <v>48</v>
      </c>
      <c r="M18" s="328"/>
      <c r="N18" s="329">
        <f t="shared" si="4"/>
        <v>287</v>
      </c>
      <c r="O18" s="328"/>
      <c r="P18" s="328"/>
      <c r="Q18" s="329">
        <f t="shared" si="0"/>
        <v>287</v>
      </c>
      <c r="R18" s="340">
        <f t="shared" si="1"/>
        <v>240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155713</v>
      </c>
      <c r="E19" s="330">
        <f>SUM(E11:E18)</f>
        <v>4056</v>
      </c>
      <c r="F19" s="330">
        <f>SUM(F11:F18)</f>
        <v>2035</v>
      </c>
      <c r="G19" s="329">
        <f t="shared" si="2"/>
        <v>157734</v>
      </c>
      <c r="H19" s="330">
        <f>SUM(H11:H18)</f>
        <v>0</v>
      </c>
      <c r="I19" s="330">
        <f>SUM(I11:I18)</f>
        <v>0</v>
      </c>
      <c r="J19" s="329">
        <f t="shared" si="3"/>
        <v>157734</v>
      </c>
      <c r="K19" s="330">
        <f>SUM(K11:K18)</f>
        <v>106158</v>
      </c>
      <c r="L19" s="330">
        <f>SUM(L11:L18)</f>
        <v>4600</v>
      </c>
      <c r="M19" s="330">
        <f>SUM(M11:M18)</f>
        <v>10</v>
      </c>
      <c r="N19" s="329">
        <f t="shared" si="4"/>
        <v>110748</v>
      </c>
      <c r="O19" s="330">
        <f>SUM(O11:O18)</f>
        <v>0</v>
      </c>
      <c r="P19" s="330">
        <f>SUM(P11:P18)</f>
        <v>0</v>
      </c>
      <c r="Q19" s="329">
        <f t="shared" si="0"/>
        <v>110748</v>
      </c>
      <c r="R19" s="340">
        <f t="shared" si="1"/>
        <v>46986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111</v>
      </c>
      <c r="E23" s="328"/>
      <c r="F23" s="328"/>
      <c r="G23" s="329">
        <f t="shared" si="2"/>
        <v>111</v>
      </c>
      <c r="H23" s="328"/>
      <c r="I23" s="328"/>
      <c r="J23" s="329">
        <f t="shared" si="3"/>
        <v>111</v>
      </c>
      <c r="K23" s="328">
        <v>70</v>
      </c>
      <c r="L23" s="328">
        <v>5</v>
      </c>
      <c r="M23" s="328"/>
      <c r="N23" s="329">
        <f t="shared" si="4"/>
        <v>75</v>
      </c>
      <c r="O23" s="328"/>
      <c r="P23" s="328"/>
      <c r="Q23" s="329">
        <f t="shared" si="0"/>
        <v>75</v>
      </c>
      <c r="R23" s="340">
        <f t="shared" si="1"/>
        <v>36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2389</v>
      </c>
      <c r="E24" s="328">
        <v>66</v>
      </c>
      <c r="F24" s="328"/>
      <c r="G24" s="329">
        <f t="shared" si="2"/>
        <v>2455</v>
      </c>
      <c r="H24" s="328"/>
      <c r="I24" s="328"/>
      <c r="J24" s="329">
        <f t="shared" si="3"/>
        <v>2455</v>
      </c>
      <c r="K24" s="328">
        <v>2326</v>
      </c>
      <c r="L24" s="328">
        <v>88</v>
      </c>
      <c r="M24" s="328"/>
      <c r="N24" s="329">
        <f t="shared" si="4"/>
        <v>2414</v>
      </c>
      <c r="O24" s="328"/>
      <c r="P24" s="328"/>
      <c r="Q24" s="329">
        <f t="shared" si="0"/>
        <v>2414</v>
      </c>
      <c r="R24" s="340">
        <f t="shared" si="1"/>
        <v>41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269</v>
      </c>
      <c r="L26" s="328">
        <v>2</v>
      </c>
      <c r="M26" s="328"/>
      <c r="N26" s="329">
        <f t="shared" si="4"/>
        <v>271</v>
      </c>
      <c r="O26" s="328"/>
      <c r="P26" s="328"/>
      <c r="Q26" s="329">
        <f t="shared" si="0"/>
        <v>271</v>
      </c>
      <c r="R26" s="340">
        <f t="shared" si="1"/>
        <v>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2777</v>
      </c>
      <c r="E27" s="332">
        <f aca="true" t="shared" si="5" ref="E27:P27">SUM(E23:E26)</f>
        <v>66</v>
      </c>
      <c r="F27" s="332">
        <f t="shared" si="5"/>
        <v>0</v>
      </c>
      <c r="G27" s="333">
        <f t="shared" si="2"/>
        <v>2843</v>
      </c>
      <c r="H27" s="332">
        <f t="shared" si="5"/>
        <v>0</v>
      </c>
      <c r="I27" s="332">
        <f t="shared" si="5"/>
        <v>0</v>
      </c>
      <c r="J27" s="333">
        <f t="shared" si="3"/>
        <v>2843</v>
      </c>
      <c r="K27" s="332">
        <f t="shared" si="5"/>
        <v>2665</v>
      </c>
      <c r="L27" s="332">
        <f t="shared" si="5"/>
        <v>95</v>
      </c>
      <c r="M27" s="332">
        <f t="shared" si="5"/>
        <v>0</v>
      </c>
      <c r="N27" s="333">
        <f t="shared" si="4"/>
        <v>2760</v>
      </c>
      <c r="O27" s="332">
        <f t="shared" si="5"/>
        <v>0</v>
      </c>
      <c r="P27" s="332">
        <f t="shared" si="5"/>
        <v>0</v>
      </c>
      <c r="Q27" s="333">
        <f t="shared" si="0"/>
        <v>2760</v>
      </c>
      <c r="R27" s="343">
        <f t="shared" si="1"/>
        <v>83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400</v>
      </c>
      <c r="H29" s="335">
        <f t="shared" si="6"/>
        <v>0</v>
      </c>
      <c r="I29" s="335">
        <f t="shared" si="6"/>
        <v>0</v>
      </c>
      <c r="J29" s="336">
        <f t="shared" si="3"/>
        <v>400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400</v>
      </c>
    </row>
    <row r="30" spans="1:18" ht="15.75">
      <c r="A30" s="339"/>
      <c r="B30" s="321" t="s">
        <v>108</v>
      </c>
      <c r="C30" s="152" t="s">
        <v>563</v>
      </c>
      <c r="D30" s="328">
        <v>64</v>
      </c>
      <c r="E30" s="328"/>
      <c r="F30" s="328"/>
      <c r="G30" s="329">
        <f t="shared" si="2"/>
        <v>64</v>
      </c>
      <c r="H30" s="328"/>
      <c r="I30" s="328"/>
      <c r="J30" s="329">
        <f t="shared" si="3"/>
        <v>64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336</v>
      </c>
      <c r="E33" s="328"/>
      <c r="F33" s="328"/>
      <c r="G33" s="329">
        <f t="shared" si="2"/>
        <v>336</v>
      </c>
      <c r="H33" s="328"/>
      <c r="I33" s="328"/>
      <c r="J33" s="329">
        <f t="shared" si="3"/>
        <v>336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336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400</v>
      </c>
      <c r="H40" s="330">
        <f t="shared" si="10"/>
        <v>0</v>
      </c>
      <c r="I40" s="330">
        <f t="shared" si="10"/>
        <v>0</v>
      </c>
      <c r="J40" s="329">
        <f t="shared" si="3"/>
        <v>400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158890</v>
      </c>
      <c r="E42" s="349">
        <f>E19+E20+E21+E27+E40+E41</f>
        <v>4122</v>
      </c>
      <c r="F42" s="349">
        <f aca="true" t="shared" si="11" ref="F42:R42">F19+F20+F21+F27+F40+F41</f>
        <v>2035</v>
      </c>
      <c r="G42" s="349">
        <f t="shared" si="11"/>
        <v>160977</v>
      </c>
      <c r="H42" s="349">
        <f t="shared" si="11"/>
        <v>0</v>
      </c>
      <c r="I42" s="349">
        <f t="shared" si="11"/>
        <v>0</v>
      </c>
      <c r="J42" s="349">
        <f t="shared" si="11"/>
        <v>160977</v>
      </c>
      <c r="K42" s="349">
        <f t="shared" si="11"/>
        <v>108823</v>
      </c>
      <c r="L42" s="349">
        <f t="shared" si="11"/>
        <v>4695</v>
      </c>
      <c r="M42" s="349">
        <f t="shared" si="11"/>
        <v>10</v>
      </c>
      <c r="N42" s="349">
        <f t="shared" si="11"/>
        <v>113508</v>
      </c>
      <c r="O42" s="349">
        <f t="shared" si="11"/>
        <v>0</v>
      </c>
      <c r="P42" s="349">
        <f t="shared" si="11"/>
        <v>0</v>
      </c>
      <c r="Q42" s="349">
        <f t="shared" si="11"/>
        <v>113508</v>
      </c>
      <c r="R42" s="350">
        <f t="shared" si="11"/>
        <v>47469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3931</v>
      </c>
      <c r="D13" s="362">
        <f>SUM(D14:D16)</f>
        <v>0</v>
      </c>
      <c r="E13" s="369">
        <f>SUM(E14:E16)</f>
        <v>3931</v>
      </c>
      <c r="F13" s="133"/>
    </row>
    <row r="14" spans="1:6" ht="15.75">
      <c r="A14" s="370" t="s">
        <v>596</v>
      </c>
      <c r="B14" s="135" t="s">
        <v>597</v>
      </c>
      <c r="C14" s="368">
        <v>3931</v>
      </c>
      <c r="D14" s="368"/>
      <c r="E14" s="369">
        <f aca="true" t="shared" si="0" ref="E14:E44">C14-D14</f>
        <v>3931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2231</v>
      </c>
      <c r="D18" s="362">
        <f>+D19+D20</f>
        <v>0</v>
      </c>
      <c r="E18" s="369">
        <f t="shared" si="0"/>
        <v>2231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2231</v>
      </c>
      <c r="D20" s="368"/>
      <c r="E20" s="369">
        <f t="shared" si="0"/>
        <v>2231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6162</v>
      </c>
      <c r="D21" s="440">
        <f>D13+D17+D18</f>
        <v>0</v>
      </c>
      <c r="E21" s="441">
        <f>E13+E17+E18</f>
        <v>6162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2296</v>
      </c>
      <c r="D26" s="362">
        <f>SUM(D27:D29)</f>
        <v>2296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2296</v>
      </c>
      <c r="D28" s="368">
        <v>2296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19240</v>
      </c>
      <c r="D30" s="368">
        <v>19240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41</v>
      </c>
      <c r="D31" s="368">
        <v>41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1222</v>
      </c>
      <c r="D35" s="362">
        <f>SUM(D36:D39)</f>
        <v>1222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1222</v>
      </c>
      <c r="D37" s="368">
        <v>1222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22805</v>
      </c>
      <c r="D45" s="438">
        <f>D26+D30+D31+D33+D32+D34+D35+D40</f>
        <v>22805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28967</v>
      </c>
      <c r="D46" s="444">
        <f>D45+D23+D21+D11</f>
        <v>22805</v>
      </c>
      <c r="E46" s="445">
        <f>E45+E23+E21+E11</f>
        <v>6162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110</v>
      </c>
      <c r="D64" s="197"/>
      <c r="E64" s="136">
        <f t="shared" si="1"/>
        <v>110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1435</v>
      </c>
      <c r="D66" s="197"/>
      <c r="E66" s="136">
        <f t="shared" si="1"/>
        <v>1435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1545</v>
      </c>
      <c r="D68" s="435">
        <f>D54+D58+D63+D64+D65+D66</f>
        <v>0</v>
      </c>
      <c r="E68" s="436">
        <f t="shared" si="1"/>
        <v>1545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246</v>
      </c>
      <c r="D70" s="197"/>
      <c r="E70" s="136">
        <f t="shared" si="1"/>
        <v>246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12350</v>
      </c>
      <c r="D73" s="137">
        <f>SUM(D74:D76)</f>
        <v>12350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303</v>
      </c>
      <c r="D74" s="197">
        <v>303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12047</v>
      </c>
      <c r="D75" s="197">
        <v>12047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20638</v>
      </c>
      <c r="D87" s="134">
        <f>SUM(D88:D92)+D96</f>
        <v>20638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</v>
      </c>
      <c r="D88" s="197">
        <v>19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14346</v>
      </c>
      <c r="D89" s="197">
        <v>14346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853</v>
      </c>
      <c r="D90" s="197">
        <v>853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3673</v>
      </c>
      <c r="D91" s="197">
        <v>3673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911</v>
      </c>
      <c r="D92" s="138">
        <f>SUM(D93:D95)</f>
        <v>911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430</v>
      </c>
      <c r="D93" s="197">
        <v>430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481</v>
      </c>
      <c r="D95" s="197">
        <v>481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836</v>
      </c>
      <c r="D96" s="197">
        <v>836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54</v>
      </c>
      <c r="D97" s="197">
        <v>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33042</v>
      </c>
      <c r="D98" s="433">
        <f>D87+D82+D77+D73+D97</f>
        <v>33042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34833</v>
      </c>
      <c r="D99" s="427">
        <f>D98+D70+D68</f>
        <v>33042</v>
      </c>
      <c r="E99" s="427">
        <f>E98+E70+E68</f>
        <v>1791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4259</v>
      </c>
      <c r="D17" s="449"/>
      <c r="E17" s="449"/>
      <c r="F17" s="449">
        <v>336</v>
      </c>
      <c r="G17" s="449"/>
      <c r="H17" s="449"/>
      <c r="I17" s="450">
        <f t="shared" si="0"/>
        <v>336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4259</v>
      </c>
      <c r="D18" s="456">
        <f t="shared" si="1"/>
        <v>0</v>
      </c>
      <c r="E18" s="456">
        <f t="shared" si="1"/>
        <v>0</v>
      </c>
      <c r="F18" s="456">
        <f t="shared" si="1"/>
        <v>336</v>
      </c>
      <c r="G18" s="456">
        <f t="shared" si="1"/>
        <v>0</v>
      </c>
      <c r="H18" s="456">
        <f t="shared" si="1"/>
        <v>0</v>
      </c>
      <c r="I18" s="457">
        <f t="shared" si="0"/>
        <v>336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2021-07-19T08:34:39Z</cp:lastPrinted>
  <dcterms:created xsi:type="dcterms:W3CDTF">2006-09-16T00:00:00Z</dcterms:created>
  <dcterms:modified xsi:type="dcterms:W3CDTF">2021-07-26T08:02:12Z</dcterms:modified>
  <cp:category/>
  <cp:version/>
  <cp:contentType/>
  <cp:contentStatus/>
</cp:coreProperties>
</file>