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65" windowWidth="17655" windowHeight="1266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4-ОСК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2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<sst xmlns="http://schemas.openxmlformats.org/spreadsheetml/2006/main" count="1064" uniqueCount="882">
  <si>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</si>
  <si>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</si>
  <si>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</si>
  <si>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</si>
  <si>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</si>
  <si>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</si>
  <si>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</si>
  <si>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</si>
  <si>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</si>
  <si>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</si>
  <si>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</si>
  <si>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</si>
  <si>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</si>
  <si>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</si>
  <si>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</si>
  <si>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</si>
  <si>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</si>
  <si>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</si>
  <si>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</si>
  <si>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</si>
  <si>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</si>
  <si>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</si>
  <si>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</si>
  <si>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</si>
  <si>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</si>
  <si>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</si>
  <si>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</si>
  <si>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</si>
  <si>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</si>
  <si>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</si>
  <si>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</si>
  <si>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</si>
  <si>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</si>
  <si>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</si>
  <si>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</si>
  <si>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</si>
  <si>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</si>
  <si>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</si>
  <si>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</si>
  <si>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</si>
  <si>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</si>
  <si>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</si>
  <si>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</si>
  <si>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</si>
  <si>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</si>
  <si>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</si>
  <si>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</si>
  <si>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</si>
  <si>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</si>
  <si>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</si>
  <si>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</si>
  <si>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</si>
  <si>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</si>
  <si>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</si>
  <si>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</si>
  <si>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</si>
  <si>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</si>
  <si>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</si>
  <si>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</si>
  <si>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</si>
  <si>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</si>
  <si>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</si>
  <si>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</si>
  <si>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</si>
  <si>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</si>
  <si>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</si>
  <si>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</si>
  <si>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</si>
  <si>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</si>
  <si>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</si>
  <si>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</si>
  <si>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</si>
  <si>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</si>
  <si>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</si>
  <si>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</si>
  <si>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</si>
  <si>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</si>
  <si>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</si>
  <si>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</si>
  <si>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</si>
  <si>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</si>
  <si>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</si>
  <si>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</si>
  <si>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</si>
  <si>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</si>
  <si>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</si>
  <si>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</si>
  <si>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</si>
  <si>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</si>
  <si>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</si>
  <si>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</si>
  <si>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</si>
  <si>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</si>
  <si>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</si>
  <si>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</si>
  <si>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</si>
  <si>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</si>
  <si>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</si>
  <si>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</si>
  <si>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</si>
  <si>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</si>
  <si>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</si>
  <si>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</si>
  <si>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</si>
  <si>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</si>
  <si>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</si>
  <si>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</si>
  <si>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</si>
  <si>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</si>
  <si>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</si>
  <si>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</si>
  <si>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</si>
  <si>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</si>
  <si>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</si>
  <si>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</si>
  <si>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</si>
  <si>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</si>
  <si>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</si>
  <si>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</si>
  <si>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</si>
  <si>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</si>
  <si>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</si>
  <si>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</si>
  <si>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</si>
  <si>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</si>
  <si>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</si>
  <si>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</si>
  <si>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</si>
  <si>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</si>
  <si>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</si>
  <si>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</si>
  <si>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</si>
  <si>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</si>
  <si>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</si>
  <si>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</si>
  <si>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</si>
  <si>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</si>
  <si>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</si>
  <si>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</si>
  <si>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</si>
  <si>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</si>
  <si>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</si>
  <si>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</si>
  <si>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</si>
  <si>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</si>
  <si>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</si>
  <si>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</si>
  <si>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</si>
  <si>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</si>
  <si>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</si>
  <si>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</si>
  <si>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</si>
  <si>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</si>
  <si>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</si>
  <si>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</si>
  <si>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</si>
  <si>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</si>
  <si>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</si>
  <si>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</si>
  <si>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</si>
  <si>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</si>
  <si>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</si>
  <si>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</si>
  <si>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</si>
  <si>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</si>
  <si>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</si>
  <si>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</si>
  <si>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</si>
  <si>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</si>
  <si>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</si>
  <si>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</si>
  <si>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</si>
  <si>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</si>
  <si>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</si>
  <si>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</si>
  <si>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</si>
  <si>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</si>
  <si>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</si>
  <si>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</si>
  <si>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</si>
  <si>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</si>
  <si>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</si>
  <si>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</si>
  <si>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</si>
  <si>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</si>
  <si>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</si>
  <si>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</si>
  <si>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</si>
  <si>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</si>
  <si>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</si>
  <si>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</si>
  <si>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</si>
  <si>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</si>
  <si>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</si>
  <si>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</si>
  <si>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</si>
  <si>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</si>
  <si>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</si>
  <si>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</si>
  <si>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</si>
  <si>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</si>
  <si>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</si>
  <si>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</si>
  <si>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</si>
  <si>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</si>
  <si>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</si>
  <si>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</si>
  <si>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</si>
  <si>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</si>
  <si>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</si>
  <si>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</si>
  <si>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</si>
  <si>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</si>
  <si>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</si>
  <si>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</si>
  <si>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</si>
  <si>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</si>
  <si>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</si>
  <si>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</si>
  <si>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</si>
  <si>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</si>
  <si>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</si>
  <si>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</si>
  <si>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</si>
  <si>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</si>
  <si>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</si>
  <si>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</si>
  <si>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</si>
  <si>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</si>
  <si>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</si>
  <si>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</si>
  <si>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</si>
  <si>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</si>
  <si>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</si>
  <si>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</si>
  <si>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</si>
  <si>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</si>
  <si>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</si>
  <si>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</si>
  <si>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</si>
  <si>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</si>
  <si>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</si>
  <si>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</si>
  <si>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</si>
  <si>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</si>
  <si>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</si>
  <si>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</si>
  <si>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</si>
  <si>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</si>
  <si>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</si>
  <si>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</si>
  <si>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</si>
  <si>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</si>
  <si>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</si>
  <si>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</si>
  <si>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</si>
  <si>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</si>
  <si>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</si>
  <si>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</si>
  <si>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</si>
  <si>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</si>
  <si>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</si>
  <si>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</si>
  <si>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</si>
  <si>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</si>
  <si>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</si>
  <si>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</si>
  <si>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</si>
  <si>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</si>
  <si>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</si>
  <si>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</si>
  <si>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</si>
  <si>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</si>
  <si>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</si>
  <si>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</si>
  <si>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</si>
  <si>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</si>
  <si>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</si>
  <si>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</si>
  <si>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</si>
  <si>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</si>
  <si>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</si>
  <si>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</si>
  <si>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</si>
  <si>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</si>
  <si>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</si>
  <si>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</si>
  <si>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</si>
  <si>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</si>
  <si>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</si>
  <si>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</si>
  <si>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</si>
  <si>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</si>
  <si>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</si>
  <si>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</si>
  <si>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</si>
  <si>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</si>
  <si>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</si>
  <si>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</si>
  <si>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</si>
  <si>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</si>
  <si>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</si>
  <si>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</si>
  <si>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</si>
  <si>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</si>
  <si>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</si>
  <si>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</si>
  <si>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</si>
  <si>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</si>
  <si>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</si>
  <si>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</si>
  <si>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</si>
  <si>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</si>
  <si>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</si>
  <si>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</si>
  <si>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</si>
  <si>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</si>
  <si>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</si>
  <si>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</si>
  <si>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</si>
  <si>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</si>
  <si>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</si>
  <si>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</si>
  <si>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</si>
  <si>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</si>
  <si>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</si>
  <si>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</si>
  <si>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</si>
  <si>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</si>
  <si>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</si>
  <si>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</si>
  <si>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</si>
  <si>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</si>
  <si>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</si>
  <si>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</si>
  <si>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</si>
  <si>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</si>
  <si>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</si>
  <si>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</si>
  <si>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</si>
  <si>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</si>
  <si>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</si>
  <si>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</si>
  <si>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</si>
  <si>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</si>
  <si>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</si>
  <si>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</si>
  <si>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</si>
  <si>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</si>
  <si>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</si>
  <si>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</si>
  <si>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</si>
  <si>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</si>
  <si>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</si>
  <si>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</si>
  <si>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</si>
  <si>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</si>
  <si>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</si>
  <si>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</si>
  <si>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</si>
  <si>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</si>
  <si>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</si>
  <si>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</si>
  <si>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</si>
  <si>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</si>
  <si>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</si>
  <si>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</si>
  <si>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</si>
  <si>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</si>
  <si>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</si>
  <si>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</si>
  <si>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</si>
  <si>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</si>
  <si>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</si>
  <si>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</si>
  <si>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</si>
  <si>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</si>
  <si>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</si>
  <si>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</si>
  <si>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</si>
  <si>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</si>
  <si>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</si>
  <si>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</si>
  <si>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</si>
  <si>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</si>
  <si>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</si>
  <si>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</si>
  <si>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</si>
  <si>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</si>
  <si>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</si>
  <si>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</si>
  <si>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</si>
  <si>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</si>
  <si>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</si>
  <si>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</si>
  <si>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</si>
  <si>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</si>
  <si>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</si>
  <si>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</si>
  <si>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</si>
  <si>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</si>
  <si>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</si>
  <si>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</si>
  <si>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</si>
  <si>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</si>
  <si>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</si>
  <si>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</si>
  <si>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</si>
  <si>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</si>
  <si>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</si>
  <si>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</si>
  <si>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</si>
  <si>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</si>
  <si>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</si>
  <si>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</si>
  <si>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</si>
  <si>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</si>
  <si>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</si>
  <si>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</si>
  <si>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</si>
  <si>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</si>
  <si>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</si>
  <si>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</si>
  <si>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</si>
  <si>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</si>
  <si>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</si>
  <si>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</si>
  <si>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</si>
  <si>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</si>
  <si>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</si>
  <si>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</si>
  <si>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</si>
  <si>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</si>
  <si>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</si>
  <si>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</si>
  <si>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</si>
  <si>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</si>
  <si>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</si>
  <si>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</si>
  <si>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</si>
  <si>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</si>
  <si>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</si>
  <si>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</si>
  <si>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</si>
  <si>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</si>
  <si>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</si>
  <si>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</si>
  <si>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</si>
  <si>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</si>
  <si>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</si>
  <si>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</si>
  <si>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</si>
  <si>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</si>
  <si>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</si>
  <si>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</si>
  <si>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</si>
  <si>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</si>
  <si>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</si>
  <si>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</si>
  <si>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</si>
  <si>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</si>
  <si>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</si>
  <si>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</si>
  <si>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</si>
  <si>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</si>
  <si>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</si>
  <si>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</si>
  <si>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</si>
  <si>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</si>
  <si>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</si>
  <si>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</si>
  <si>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</si>
  <si>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</si>
  <si>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</si>
  <si>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</si>
  <si>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</si>
  <si>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</si>
  <si>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</si>
  <si>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</si>
  <si>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</si>
  <si>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</si>
  <si>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</si>
  <si>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</si>
  <si>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</si>
  <si>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</si>
  <si>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</si>
  <si>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</si>
  <si>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</si>
  <si>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</si>
  <si>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</si>
  <si>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</si>
  <si>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</si>
  <si>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</si>
  <si>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</si>
  <si>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</si>
  <si>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</si>
  <si>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</si>
  <si>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</si>
  <si>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</si>
  <si>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</si>
  <si>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</si>
  <si>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</si>
  <si>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</si>
  <si>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</si>
  <si>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</si>
  <si>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</si>
  <si>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</si>
  <si>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</si>
  <si>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</si>
  <si>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</si>
  <si>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</si>
  <si>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</si>
  <si>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</si>
  <si>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</si>
  <si>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</si>
  <si>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</si>
  <si>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</si>
  <si>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</si>
  <si>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</si>
  <si>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</si>
  <si>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</si>
  <si>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</si>
  <si>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</si>
  <si>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</si>
  <si>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</si>
  <si>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</si>
  <si>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</si>
  <si>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</si>
  <si>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</si>
  <si>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</si>
  <si>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</si>
  <si>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</si>
  <si>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</si>
  <si>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</si>
  <si>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</si>
  <si>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</si>
  <si>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</si>
  <si>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</si>
  <si>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</si>
  <si>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</si>
  <si>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</si>
  <si>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</si>
  <si>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</si>
  <si>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</si>
  <si>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</si>
  <si>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</si>
  <si>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</si>
  <si>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</si>
  <si>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</si>
  <si>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</si>
  <si>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</si>
  <si>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</si>
  <si>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</si>
  <si>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</si>
  <si>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</si>
  <si>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</si>
  <si>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</si>
  <si>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</si>
  <si>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</si>
  <si>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</si>
  <si>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</si>
  <si>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</si>
  <si>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</si>
  <si>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</si>
  <si>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</si>
  <si>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</si>
  <si>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</si>
  <si>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</si>
  <si>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</si>
  <si>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</si>
  <si>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</si>
  <si>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</si>
  <si>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</si>
  <si>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</si>
  <si>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</si>
  <si>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</si>
  <si>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</si>
  <si>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</si>
  <si>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</si>
  <si>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</si>
  <si>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</si>
  <si>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</si>
  <si>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</si>
  <si>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</si>
  <si>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</si>
  <si>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</si>
  <si>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</si>
  <si>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</si>
  <si>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</si>
  <si>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</si>
  <si>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</si>
  <si>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</si>
  <si>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</si>
  <si>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</si>
  <si>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</si>
  <si>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</si>
  <si>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</si>
  <si>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</si>
  <si>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</si>
  <si>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</si>
  <si>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</si>
  <si>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</si>
  <si>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</si>
  <si>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</si>
  <si>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</si>
  <si>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</si>
  <si>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</si>
  <si>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</si>
  <si>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</si>
  <si>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</si>
  <si>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</si>
  <si>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</si>
  <si>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</si>
  <si>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</si>
  <si>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</si>
  <si>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</si>
  <si>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</si>
  <si>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</si>
  <si>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</si>
  <si>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</si>
  <si>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</si>
  <si>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</si>
  <si>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</si>
  <si>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</si>
  <si>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</si>
  <si>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</si>
  <si>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</si>
  <si>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</si>
  <si>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</si>
  <si>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</si>
  <si>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</si>
  <si>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</si>
  <si>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</si>
  <si>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</si>
  <si>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</si>
  <si>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</si>
  <si>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</si>
  <si>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</si>
  <si>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</si>
  <si>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</si>
  <si>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</si>
  <si>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</si>
  <si>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</si>
  <si>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</si>
  <si>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</si>
  <si>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</si>
  <si>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</si>
  <si>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</si>
  <si>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</si>
  <si>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</si>
  <si>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</si>
  <si>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</si>
  <si>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</si>
  <si>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</si>
  <si>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</si>
  <si>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</si>
  <si>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</si>
  <si>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</si>
  <si>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</si>
  <si>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</si>
  <si>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</si>
  <si>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</si>
  <si>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</si>
  <si>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</si>
  <si>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</si>
  <si>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</si>
  <si>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</si>
  <si>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</si>
  <si>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</si>
  <si>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</si>
  <si>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</si>
  <si>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</si>
  <si>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</si>
  <si>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</si>
  <si>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</si>
  <si>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</si>
  <si>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</si>
  <si>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</si>
  <si>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</si>
  <si>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</si>
  <si>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</si>
  <si>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</si>
  <si>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</si>
  <si>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</si>
  <si>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</si>
  <si>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</si>
  <si>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</si>
  <si>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</si>
  <si>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</si>
  <si>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</si>
  <si>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</si>
  <si>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</si>
  <si>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</si>
  <si>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</si>
  <si>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</si>
  <si>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</si>
  <si>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</si>
  <si>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</si>
  <si>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</si>
  <si>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</si>
  <si>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</si>
  <si>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</si>
  <si>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</si>
  <si>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</si>
  <si>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</si>
  <si>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</si>
  <si>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</si>
  <si>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</si>
  <si>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</si>
  <si>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</si>
  <si>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</si>
  <si>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</si>
  <si>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</si>
  <si>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</si>
  <si>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</si>
  <si>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</si>
  <si>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</si>
  <si>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</si>
  <si>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</si>
  <si>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</si>
  <si>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</si>
  <si>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</si>
  <si>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</si>
  <si>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</si>
  <si>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</si>
  <si>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</si>
  <si>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</si>
  <si>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</si>
  <si>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</si>
  <si>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</si>
  <si>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</si>
  <si>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</si>
  <si>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</si>
  <si>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</si>
  <si>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</si>
  <si>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</si>
  <si>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</si>
  <si>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</si>
  <si>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</si>
  <si>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</si>
  <si>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</si>
  <si>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</si>
  <si>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</si>
  <si>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</si>
  <si>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</si>
  <si>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</si>
  <si>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</si>
  <si>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</si>
  <si>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</si>
  <si>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</si>
  <si>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</si>
  <si>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</si>
  <si>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</si>
  <si>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</si>
  <si>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</si>
  <si>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</si>
  <si>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</si>
  <si>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</si>
  <si>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</si>
  <si>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</si>
  <si>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</si>
  <si>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</si>
  <si>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</si>
  <si>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</si>
  <si>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</si>
  <si>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</si>
  <si>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</si>
  <si>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</si>
  <si>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</si>
  <si>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</si>
  <si>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</si>
  <si>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</si>
  <si>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</si>
  <si>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</si>
  <si>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</si>
  <si>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</si>
  <si>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</si>
  <si>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</si>
  <si>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</si>
  <si>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</si>
  <si>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</si>
  <si>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</si>
  <si>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</si>
  <si>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</si>
  <si>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</si>
  <si>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</si>
  <si>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</si>
  <si>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</si>
  <si>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</si>
  <si>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</si>
  <si>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</si>
  <si>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</si>
  <si>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</si>
  <si>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</si>
  <si>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</si>
  <si>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</si>
  <si>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</si>
  <si>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</si>
  <si>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</si>
  <si>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</si>
  <si>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</si>
  <si>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</si>
  <si>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</si>
  <si>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</si>
  <si>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</si>
  <si>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</si>
  <si>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</si>
  <si>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</si>
  <si>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</si>
  <si>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</si>
  <si>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</si>
  <si>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</si>
  <si>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</si>
  <si>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</si>
  <si>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</si>
  <si>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</si>
  <si>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</si>
  <si>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</si>
  <si>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</si>
  <si>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</si>
  <si>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</si>
  <si>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</si>
  <si>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</si>
  <si>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</si>
  <si>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</si>
  <si>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</si>
  <si>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</si>
  <si>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</si>
  <si>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</si>
  <si>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</si>
  <si>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</si>
  <si>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</si>
  <si>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</si>
  <si>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</si>
  <si>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</si>
  <si>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</si>
  <si>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</si>
  <si>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</si>
  <si>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</si>
  <si>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</si>
  <si>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</si>
  <si>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</si>
  <si>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</si>
  <si>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</si>
  <si>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</si>
  <si>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</si>
  <si>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</si>
  <si>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</si>
  <si>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</si>
  <si>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</si>
  <si>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</si>
  <si>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</si>
  <si>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</si>
  <si>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</si>
  <si>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</si>
  <si>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</si>
  <si>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</si>
  <si>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</si>
  <si>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</si>
  <si>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</si>
  <si>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</si>
  <si>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</si>
  <si>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</si>
  <si>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</si>
  <si>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</si>
  <si>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</si>
  <si>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</si>
  <si>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</si>
  <si>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</si>
  <si>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</si>
  <si>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</si>
  <si>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</si>
  <si>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</si>
  <si>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.</t>
  </si>
  <si>
    <t>М плюс С Инвест ЕООД</t>
  </si>
  <si>
    <t>Консолидиран</t>
  </si>
  <si>
    <t>Дата на съставяне: 21.11.2014</t>
  </si>
  <si>
    <t xml:space="preserve">Дата  на съставяне:.21.11.2014 г.                                                                                                                                </t>
  </si>
  <si>
    <t xml:space="preserve">Дата на съставяне: 21.11.2014 г.                                    </t>
  </si>
  <si>
    <t xml:space="preserve">Дата на съставяне: 21.11.2014 г.                      </t>
  </si>
  <si>
    <t>Дата на съставяне:21.11.2014 г.</t>
  </si>
  <si>
    <t>Дата на съставяне:.21.11.2014 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</si>
</sst>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44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61">
      <selection activeCell="A99" sqref="A99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79" t="s">
        <v>1</v>
      </c>
      <c r="B3" s="580"/>
      <c r="C3" s="580"/>
      <c r="D3" s="580"/>
      <c r="E3" s="361" t="s">
        <v>870</v>
      </c>
      <c r="F3" s="166" t="s">
        <v>2</v>
      </c>
      <c r="G3" s="131"/>
      <c r="H3" s="360">
        <v>123028180</v>
      </c>
    </row>
    <row r="4" spans="1:8" ht="15">
      <c r="A4" s="579" t="s">
        <v>872</v>
      </c>
      <c r="B4" s="585"/>
      <c r="C4" s="585"/>
      <c r="D4" s="585"/>
      <c r="E4" s="391" t="s">
        <v>875</v>
      </c>
      <c r="F4" s="581" t="s">
        <v>3</v>
      </c>
      <c r="G4" s="582"/>
      <c r="H4" s="360" t="s">
        <v>158</v>
      </c>
    </row>
    <row r="5" spans="1:8" ht="15">
      <c r="A5" s="579" t="s">
        <v>4</v>
      </c>
      <c r="B5" s="580"/>
      <c r="C5" s="580"/>
      <c r="D5" s="580"/>
      <c r="E5" s="392">
        <v>41912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1128</v>
      </c>
      <c r="D11" s="110">
        <v>1128</v>
      </c>
      <c r="E11" s="186" t="s">
        <v>21</v>
      </c>
      <c r="F11" s="191" t="s">
        <v>22</v>
      </c>
      <c r="G11" s="111">
        <v>39043</v>
      </c>
      <c r="H11" s="111">
        <v>13014</v>
      </c>
    </row>
    <row r="12" spans="1:8" ht="15">
      <c r="A12" s="184" t="s">
        <v>23</v>
      </c>
      <c r="B12" s="190" t="s">
        <v>24</v>
      </c>
      <c r="C12" s="110">
        <v>13634</v>
      </c>
      <c r="D12" s="110">
        <v>14013</v>
      </c>
      <c r="E12" s="186" t="s">
        <v>25</v>
      </c>
      <c r="F12" s="191" t="s">
        <v>26</v>
      </c>
      <c r="G12" s="112">
        <v>39043</v>
      </c>
      <c r="H12" s="112">
        <v>13014</v>
      </c>
    </row>
    <row r="13" spans="1:8" ht="15">
      <c r="A13" s="184" t="s">
        <v>27</v>
      </c>
      <c r="B13" s="190" t="s">
        <v>28</v>
      </c>
      <c r="C13" s="110">
        <v>14788</v>
      </c>
      <c r="D13" s="110">
        <v>11227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2260</v>
      </c>
      <c r="D14" s="110">
        <v>1964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487</v>
      </c>
      <c r="D15" s="110">
        <v>545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176</v>
      </c>
      <c r="D16" s="110">
        <v>168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426</v>
      </c>
      <c r="D17" s="110">
        <v>1855</v>
      </c>
      <c r="E17" s="192" t="s">
        <v>45</v>
      </c>
      <c r="F17" s="194" t="s">
        <v>46</v>
      </c>
      <c r="G17" s="113">
        <f>G11+G14+G15+G16</f>
        <v>39043</v>
      </c>
      <c r="H17" s="113">
        <f>H11+H14+H15+H16</f>
        <v>13014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32899</v>
      </c>
      <c r="D19" s="114">
        <f>SUM(D11:D18)</f>
        <v>30900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11054</v>
      </c>
      <c r="H20" s="117">
        <v>11099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4063</v>
      </c>
      <c r="H21" s="115">
        <f>SUM(H22:H24)</f>
        <v>4049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3905</v>
      </c>
      <c r="H22" s="111">
        <v>1330</v>
      </c>
    </row>
    <row r="23" spans="1:13" ht="15">
      <c r="A23" s="184" t="s">
        <v>65</v>
      </c>
      <c r="B23" s="190" t="s">
        <v>66</v>
      </c>
      <c r="C23" s="110">
        <v>4</v>
      </c>
      <c r="D23" s="110">
        <v>3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29</v>
      </c>
      <c r="D24" s="110">
        <v>48</v>
      </c>
      <c r="E24" s="186" t="s">
        <v>71</v>
      </c>
      <c r="F24" s="191" t="s">
        <v>72</v>
      </c>
      <c r="G24" s="111">
        <v>158</v>
      </c>
      <c r="H24" s="111">
        <v>2719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15117</v>
      </c>
      <c r="H25" s="113">
        <f>H19+H20+H21</f>
        <v>15148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32</v>
      </c>
      <c r="D26" s="110">
        <v>37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65</v>
      </c>
      <c r="D27" s="114">
        <f>SUM(D23:D26)</f>
        <v>88</v>
      </c>
      <c r="E27" s="202" t="s">
        <v>82</v>
      </c>
      <c r="F27" s="191" t="s">
        <v>83</v>
      </c>
      <c r="G27" s="113">
        <f>SUM(G28:G30)</f>
        <v>-545</v>
      </c>
      <c r="H27" s="113">
        <f>SUM(H28:H30)</f>
        <v>23398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/>
      <c r="H28" s="111">
        <v>23398</v>
      </c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>
        <v>-545</v>
      </c>
      <c r="H29" s="265"/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9412</v>
      </c>
      <c r="H31" s="111">
        <v>9722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8867</v>
      </c>
      <c r="H33" s="113">
        <f>H27+H31+H32</f>
        <v>33120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63027</v>
      </c>
      <c r="H36" s="113">
        <f>H25+H17+H33</f>
        <v>61282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/>
      <c r="H39" s="117"/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>
        <v>487</v>
      </c>
      <c r="H44" s="111">
        <v>487</v>
      </c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>
        <v>13</v>
      </c>
      <c r="H46" s="111">
        <v>13</v>
      </c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>
        <v>342</v>
      </c>
      <c r="H48" s="111">
        <v>312</v>
      </c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842</v>
      </c>
      <c r="H49" s="113">
        <f>SUM(H43:H48)</f>
        <v>812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385</v>
      </c>
      <c r="H53" s="111">
        <v>385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/>
      <c r="H54" s="111"/>
    </row>
    <row r="55" spans="1:18" ht="25.5">
      <c r="A55" s="218" t="s">
        <v>169</v>
      </c>
      <c r="B55" s="219" t="s">
        <v>170</v>
      </c>
      <c r="C55" s="114">
        <f>C19+C20+C21+C27+C32+C45+C51+C53+C54</f>
        <v>32980</v>
      </c>
      <c r="D55" s="114">
        <f>D19+D20+D21+D27+D32+D45+D51+D53+D54</f>
        <v>31004</v>
      </c>
      <c r="E55" s="186" t="s">
        <v>171</v>
      </c>
      <c r="F55" s="210" t="s">
        <v>172</v>
      </c>
      <c r="G55" s="113">
        <f>G49+G51+G52+G53+G54</f>
        <v>1227</v>
      </c>
      <c r="H55" s="113">
        <f>H49+H51+H52+H53+H54</f>
        <v>1197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6955</v>
      </c>
      <c r="D58" s="110">
        <v>6998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597</v>
      </c>
      <c r="D59" s="110">
        <v>781</v>
      </c>
      <c r="E59" s="200" t="s">
        <v>180</v>
      </c>
      <c r="F59" s="191" t="s">
        <v>181</v>
      </c>
      <c r="G59" s="111">
        <v>82</v>
      </c>
      <c r="H59" s="111">
        <v>329</v>
      </c>
      <c r="M59" s="116"/>
    </row>
    <row r="60" spans="1:8" ht="15">
      <c r="A60" s="184" t="s">
        <v>182</v>
      </c>
      <c r="B60" s="190" t="s">
        <v>183</v>
      </c>
      <c r="C60" s="110"/>
      <c r="D60" s="110"/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2968</v>
      </c>
      <c r="D61" s="110">
        <v>3007</v>
      </c>
      <c r="E61" s="192" t="s">
        <v>188</v>
      </c>
      <c r="F61" s="221" t="s">
        <v>189</v>
      </c>
      <c r="G61" s="113">
        <f>SUM(G62:G68)</f>
        <v>10109</v>
      </c>
      <c r="H61" s="113">
        <f>SUM(H62:H68)</f>
        <v>9432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166</v>
      </c>
      <c r="H62" s="111">
        <v>122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1</v>
      </c>
      <c r="H63" s="111">
        <v>7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10520</v>
      </c>
      <c r="D64" s="114">
        <f>SUM(D58:D63)</f>
        <v>10786</v>
      </c>
      <c r="E64" s="186" t="s">
        <v>199</v>
      </c>
      <c r="F64" s="191" t="s">
        <v>200</v>
      </c>
      <c r="G64" s="111">
        <v>7310</v>
      </c>
      <c r="H64" s="111">
        <v>6978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156</v>
      </c>
      <c r="H65" s="111">
        <v>158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1541</v>
      </c>
      <c r="H66" s="111">
        <v>1444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447</v>
      </c>
      <c r="H67" s="111">
        <v>396</v>
      </c>
    </row>
    <row r="68" spans="1:8" ht="15">
      <c r="A68" s="184" t="s">
        <v>210</v>
      </c>
      <c r="B68" s="190" t="s">
        <v>211</v>
      </c>
      <c r="C68" s="110">
        <v>13706</v>
      </c>
      <c r="D68" s="110">
        <v>13941</v>
      </c>
      <c r="E68" s="186" t="s">
        <v>212</v>
      </c>
      <c r="F68" s="191" t="s">
        <v>213</v>
      </c>
      <c r="G68" s="111">
        <v>488</v>
      </c>
      <c r="H68" s="111">
        <v>327</v>
      </c>
    </row>
    <row r="69" spans="1:8" ht="15">
      <c r="A69" s="184" t="s">
        <v>214</v>
      </c>
      <c r="B69" s="190" t="s">
        <v>215</v>
      </c>
      <c r="C69" s="110">
        <v>2631</v>
      </c>
      <c r="D69" s="110">
        <v>3142</v>
      </c>
      <c r="E69" s="200" t="s">
        <v>77</v>
      </c>
      <c r="F69" s="191" t="s">
        <v>216</v>
      </c>
      <c r="G69" s="111">
        <v>6</v>
      </c>
      <c r="H69" s="111">
        <v>4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10197</v>
      </c>
      <c r="H71" s="120">
        <f>H59+H60+H61+H69+H70</f>
        <v>9765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665</v>
      </c>
      <c r="D72" s="110">
        <v>752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18</v>
      </c>
      <c r="D74" s="110">
        <v>13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17020</v>
      </c>
      <c r="D75" s="114">
        <f>SUM(D67:D74)</f>
        <v>17848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/>
      <c r="H76" s="111">
        <v>634</v>
      </c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1663</v>
      </c>
      <c r="D78" s="114">
        <f>SUM(D79:D81)</f>
        <v>1696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10197</v>
      </c>
      <c r="H79" s="121">
        <f>H71+H74+H75+H76</f>
        <v>10399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1663</v>
      </c>
      <c r="D81" s="110">
        <v>1696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1663</v>
      </c>
      <c r="D84" s="114">
        <f>D83+D82+D78</f>
        <v>1696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38</v>
      </c>
      <c r="D87" s="110">
        <v>19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f>4762+59</f>
        <v>4821</v>
      </c>
      <c r="D88" s="110">
        <v>4167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>
        <v>7365</v>
      </c>
      <c r="D89" s="110">
        <v>7124</v>
      </c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/>
      <c r="D90" s="110">
        <v>157</v>
      </c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12224</v>
      </c>
      <c r="D91" s="114">
        <f>SUM(D87:D90)</f>
        <v>11467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44</v>
      </c>
      <c r="D92" s="110">
        <v>77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41471</v>
      </c>
      <c r="D93" s="114">
        <f>D64+D75+D84+D91+D92</f>
        <v>41874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74451</v>
      </c>
      <c r="D94" s="123">
        <f>D93+D55</f>
        <v>72878</v>
      </c>
      <c r="E94" s="353" t="s">
        <v>269</v>
      </c>
      <c r="F94" s="238" t="s">
        <v>270</v>
      </c>
      <c r="G94" s="124">
        <f>G36+G39+G55+G79</f>
        <v>74451</v>
      </c>
      <c r="H94" s="124">
        <f>H36+H39+H55+H79</f>
        <v>72878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130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876</v>
      </c>
      <c r="B98" s="338"/>
      <c r="C98" s="583" t="s">
        <v>272</v>
      </c>
      <c r="D98" s="583"/>
      <c r="E98" s="583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3" t="s">
        <v>855</v>
      </c>
      <c r="D100" s="584"/>
      <c r="E100" s="584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3">
      <selection activeCell="E46" sqref="E46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413">
        <f>'справка №1-БАЛАНС'!H3</f>
        <v>123028180</v>
      </c>
    </row>
    <row r="3" spans="1:8" ht="15">
      <c r="A3" s="366" t="s">
        <v>274</v>
      </c>
      <c r="B3" s="588" t="str">
        <f>'справка №1-БАЛАНС'!E4</f>
        <v>Консолидиран</v>
      </c>
      <c r="C3" s="588"/>
      <c r="D3" s="588"/>
      <c r="E3" s="588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89">
        <f>'справка №1-БАЛАНС'!E5</f>
        <v>41912</v>
      </c>
      <c r="C4" s="589"/>
      <c r="D4" s="589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31825</v>
      </c>
      <c r="D9" s="46">
        <v>30281</v>
      </c>
      <c r="E9" s="247" t="s">
        <v>284</v>
      </c>
      <c r="F9" s="436" t="s">
        <v>285</v>
      </c>
      <c r="G9" s="437">
        <v>68947</v>
      </c>
      <c r="H9" s="437">
        <v>65156</v>
      </c>
    </row>
    <row r="10" spans="1:8" ht="12">
      <c r="A10" s="247" t="s">
        <v>286</v>
      </c>
      <c r="B10" s="248" t="s">
        <v>287</v>
      </c>
      <c r="C10" s="46">
        <v>5406</v>
      </c>
      <c r="D10" s="46">
        <v>5504</v>
      </c>
      <c r="E10" s="247" t="s">
        <v>288</v>
      </c>
      <c r="F10" s="436" t="s">
        <v>289</v>
      </c>
      <c r="G10" s="437"/>
      <c r="H10" s="437"/>
    </row>
    <row r="11" spans="1:8" ht="12">
      <c r="A11" s="247" t="s">
        <v>290</v>
      </c>
      <c r="B11" s="248" t="s">
        <v>291</v>
      </c>
      <c r="C11" s="46">
        <v>5410</v>
      </c>
      <c r="D11" s="46">
        <v>5122</v>
      </c>
      <c r="E11" s="249" t="s">
        <v>292</v>
      </c>
      <c r="F11" s="436" t="s">
        <v>293</v>
      </c>
      <c r="G11" s="437">
        <v>469</v>
      </c>
      <c r="H11" s="437">
        <v>400</v>
      </c>
    </row>
    <row r="12" spans="1:8" ht="12">
      <c r="A12" s="247" t="s">
        <v>294</v>
      </c>
      <c r="B12" s="248" t="s">
        <v>295</v>
      </c>
      <c r="C12" s="46">
        <v>13361</v>
      </c>
      <c r="D12" s="46">
        <v>12688</v>
      </c>
      <c r="E12" s="249" t="s">
        <v>77</v>
      </c>
      <c r="F12" s="436" t="s">
        <v>296</v>
      </c>
      <c r="G12" s="437">
        <v>567</v>
      </c>
      <c r="H12" s="437">
        <v>702</v>
      </c>
    </row>
    <row r="13" spans="1:18" ht="12">
      <c r="A13" s="247" t="s">
        <v>297</v>
      </c>
      <c r="B13" s="248" t="s">
        <v>298</v>
      </c>
      <c r="C13" s="46">
        <v>3059</v>
      </c>
      <c r="D13" s="46">
        <v>2931</v>
      </c>
      <c r="E13" s="250" t="s">
        <v>50</v>
      </c>
      <c r="F13" s="438" t="s">
        <v>299</v>
      </c>
      <c r="G13" s="435">
        <f>SUM(G9:G12)</f>
        <v>69983</v>
      </c>
      <c r="H13" s="435">
        <f>SUM(H9:H12)</f>
        <v>66258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>
        <v>12</v>
      </c>
      <c r="D14" s="46">
        <v>68</v>
      </c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100</v>
      </c>
      <c r="D15" s="47">
        <v>-634</v>
      </c>
      <c r="E15" s="245" t="s">
        <v>304</v>
      </c>
      <c r="F15" s="441" t="s">
        <v>305</v>
      </c>
      <c r="G15" s="437">
        <v>98</v>
      </c>
      <c r="H15" s="437">
        <v>16</v>
      </c>
    </row>
    <row r="16" spans="1:8" ht="12">
      <c r="A16" s="247" t="s">
        <v>306</v>
      </c>
      <c r="B16" s="248" t="s">
        <v>307</v>
      </c>
      <c r="C16" s="47">
        <v>275</v>
      </c>
      <c r="D16" s="47">
        <v>642</v>
      </c>
      <c r="E16" s="247" t="s">
        <v>308</v>
      </c>
      <c r="F16" s="439" t="s">
        <v>309</v>
      </c>
      <c r="G16" s="442">
        <v>98</v>
      </c>
      <c r="H16" s="442">
        <v>16</v>
      </c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59448</v>
      </c>
      <c r="D19" s="49">
        <f>SUM(D9:D15)+D16</f>
        <v>56602</v>
      </c>
      <c r="E19" s="253" t="s">
        <v>316</v>
      </c>
      <c r="F19" s="439" t="s">
        <v>317</v>
      </c>
      <c r="G19" s="437">
        <v>170</v>
      </c>
      <c r="H19" s="437">
        <v>305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>
        <v>32</v>
      </c>
      <c r="H21" s="437">
        <v>77</v>
      </c>
    </row>
    <row r="22" spans="1:8" ht="24">
      <c r="A22" s="253" t="s">
        <v>323</v>
      </c>
      <c r="B22" s="254" t="s">
        <v>324</v>
      </c>
      <c r="C22" s="46">
        <v>26</v>
      </c>
      <c r="D22" s="46">
        <v>36</v>
      </c>
      <c r="E22" s="253" t="s">
        <v>325</v>
      </c>
      <c r="F22" s="439" t="s">
        <v>326</v>
      </c>
      <c r="G22" s="437">
        <v>33</v>
      </c>
      <c r="H22" s="437">
        <v>33</v>
      </c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/>
      <c r="H23" s="437"/>
    </row>
    <row r="24" spans="1:18" ht="12">
      <c r="A24" s="247" t="s">
        <v>331</v>
      </c>
      <c r="B24" s="254" t="s">
        <v>332</v>
      </c>
      <c r="C24" s="46">
        <v>191</v>
      </c>
      <c r="D24" s="46">
        <v>125</v>
      </c>
      <c r="E24" s="250" t="s">
        <v>102</v>
      </c>
      <c r="F24" s="441" t="s">
        <v>333</v>
      </c>
      <c r="G24" s="435">
        <f>SUM(G19:G23)</f>
        <v>235</v>
      </c>
      <c r="H24" s="435">
        <f>SUM(H19:H23)</f>
        <v>415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147</v>
      </c>
      <c r="D25" s="46">
        <v>167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364</v>
      </c>
      <c r="D26" s="49">
        <f>SUM(D22:D25)</f>
        <v>328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59812</v>
      </c>
      <c r="D28" s="50">
        <f>D26+D19</f>
        <v>56930</v>
      </c>
      <c r="E28" s="91" t="s">
        <v>338</v>
      </c>
      <c r="F28" s="441" t="s">
        <v>339</v>
      </c>
      <c r="G28" s="435">
        <f>G13+G15+G24</f>
        <v>70316</v>
      </c>
      <c r="H28" s="435">
        <f>H13+H15+H24</f>
        <v>66689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10504</v>
      </c>
      <c r="D30" s="50">
        <f>IF((H28-D28)&gt;0,H28-D28,0)</f>
        <v>9759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59812</v>
      </c>
      <c r="D33" s="49">
        <f>D28-D31+D32</f>
        <v>56930</v>
      </c>
      <c r="E33" s="91" t="s">
        <v>352</v>
      </c>
      <c r="F33" s="441" t="s">
        <v>353</v>
      </c>
      <c r="G33" s="53">
        <f>G32-G31+G28</f>
        <v>70316</v>
      </c>
      <c r="H33" s="53">
        <f>H32-H31+H28</f>
        <v>66689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10504</v>
      </c>
      <c r="D34" s="50">
        <f>IF((H33-D33)&gt;0,H33-D33,0)</f>
        <v>9759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1092</v>
      </c>
      <c r="D35" s="49">
        <f>D36+D37+D38</f>
        <v>1033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1092</v>
      </c>
      <c r="D36" s="46">
        <v>1033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/>
      <c r="D37" s="336"/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/>
      <c r="D38" s="90"/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9412</v>
      </c>
      <c r="D39" s="359">
        <f>+IF((H33-D33-D35)&gt;0,H33-D33-D35,0)</f>
        <v>8726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/>
      <c r="H40" s="437"/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9412</v>
      </c>
      <c r="D41" s="52">
        <f>IF(H39=0,IF(D39-D40&gt;0,D39-D40+H40,0),IF(H39-H40&lt;0,H40-H39+D39,0))</f>
        <v>8726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70316</v>
      </c>
      <c r="D42" s="53">
        <f>D33+D35+D39</f>
        <v>66689</v>
      </c>
      <c r="E42" s="92" t="s">
        <v>379</v>
      </c>
      <c r="F42" s="93" t="s">
        <v>380</v>
      </c>
      <c r="G42" s="53">
        <f>G39+G33</f>
        <v>70316</v>
      </c>
      <c r="H42" s="53">
        <f>H39+H33</f>
        <v>66689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1" t="s">
        <v>861</v>
      </c>
      <c r="B45" s="591"/>
      <c r="C45" s="591"/>
      <c r="D45" s="591"/>
      <c r="E45" s="591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41964</v>
      </c>
      <c r="C48" s="333" t="s">
        <v>381</v>
      </c>
      <c r="D48" s="586"/>
      <c r="E48" s="586"/>
      <c r="F48" s="586"/>
      <c r="G48" s="586"/>
      <c r="H48" s="586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7"/>
      <c r="E50" s="587"/>
      <c r="F50" s="587"/>
      <c r="G50" s="587"/>
      <c r="H50" s="587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4" t="str">
        <f>'справка №1-БАЛАНС'!E3</f>
        <v>"М+С ХИДРАВЛИК" АД гр.КАЗАНЛЪК</v>
      </c>
      <c r="C3" s="594"/>
      <c r="D3" s="594"/>
      <c r="E3" s="594"/>
      <c r="F3" s="594"/>
      <c r="G3" s="594"/>
      <c r="H3" s="594"/>
      <c r="I3" s="594"/>
      <c r="J3" s="375"/>
      <c r="K3" s="596" t="s">
        <v>2</v>
      </c>
      <c r="L3" s="596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00"/>
      <c r="K4" s="597" t="s">
        <v>3</v>
      </c>
      <c r="L4" s="597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8">
        <f>'справка №1-БАЛАНС'!E5</f>
        <v>41912</v>
      </c>
      <c r="C5" s="598"/>
      <c r="D5" s="598"/>
      <c r="E5" s="598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11099</v>
      </c>
      <c r="F11" s="58">
        <f>'справка №1-БАЛАНС'!H22</f>
        <v>1330</v>
      </c>
      <c r="G11" s="58">
        <f>'справка №1-БАЛАНС'!H23</f>
        <v>0</v>
      </c>
      <c r="H11" s="60">
        <v>2719</v>
      </c>
      <c r="I11" s="58">
        <f>'справка №1-БАЛАНС'!H28+'справка №1-БАЛАНС'!H31</f>
        <v>33120</v>
      </c>
      <c r="J11" s="58">
        <f>'справка №1-БАЛАНС'!H29+'справка №1-БАЛАНС'!H32</f>
        <v>0</v>
      </c>
      <c r="K11" s="60"/>
      <c r="L11" s="293">
        <f>SUM(C11:K11)</f>
        <v>61282</v>
      </c>
      <c r="M11" s="58">
        <f>'справка №1-БАЛАНС'!H39</f>
        <v>0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11099</v>
      </c>
      <c r="F15" s="61">
        <f t="shared" si="2"/>
        <v>1330</v>
      </c>
      <c r="G15" s="61">
        <f t="shared" si="2"/>
        <v>0</v>
      </c>
      <c r="H15" s="61">
        <f t="shared" si="2"/>
        <v>2719</v>
      </c>
      <c r="I15" s="61">
        <f t="shared" si="2"/>
        <v>33120</v>
      </c>
      <c r="J15" s="61">
        <f t="shared" si="2"/>
        <v>0</v>
      </c>
      <c r="K15" s="61">
        <f t="shared" si="2"/>
        <v>0</v>
      </c>
      <c r="L15" s="293">
        <f t="shared" si="1"/>
        <v>61282</v>
      </c>
      <c r="M15" s="61">
        <f t="shared" si="2"/>
        <v>0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f>+'справка №2-ОТЧЕТ ЗА ДОХОДИТЕ'!C41</f>
        <v>9412</v>
      </c>
      <c r="J16" s="294">
        <f>+'справка №1-БАЛАНС'!G32</f>
        <v>0</v>
      </c>
      <c r="K16" s="60"/>
      <c r="L16" s="293">
        <f t="shared" si="1"/>
        <v>9412</v>
      </c>
      <c r="M16" s="60"/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-7793</v>
      </c>
      <c r="J17" s="62">
        <f>J18+J19</f>
        <v>0</v>
      </c>
      <c r="K17" s="62">
        <f t="shared" si="3"/>
        <v>0</v>
      </c>
      <c r="L17" s="293">
        <f t="shared" si="1"/>
        <v>-7793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-7158</v>
      </c>
      <c r="J18" s="60"/>
      <c r="K18" s="60"/>
      <c r="L18" s="293">
        <f t="shared" si="1"/>
        <v>-7158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-635</v>
      </c>
      <c r="J19" s="60"/>
      <c r="K19" s="60"/>
      <c r="L19" s="293">
        <f t="shared" si="1"/>
        <v>-635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26029</v>
      </c>
      <c r="D28" s="60"/>
      <c r="E28" s="60">
        <v>-45</v>
      </c>
      <c r="F28" s="60">
        <v>2575</v>
      </c>
      <c r="G28" s="60"/>
      <c r="H28" s="60">
        <v>-2561</v>
      </c>
      <c r="I28" s="60">
        <f>-25999+127</f>
        <v>-25872</v>
      </c>
      <c r="J28" s="60"/>
      <c r="K28" s="60"/>
      <c r="L28" s="293">
        <f t="shared" si="1"/>
        <v>126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11054</v>
      </c>
      <c r="F29" s="59">
        <f t="shared" si="6"/>
        <v>3905</v>
      </c>
      <c r="G29" s="59">
        <f t="shared" si="6"/>
        <v>0</v>
      </c>
      <c r="H29" s="59">
        <f t="shared" si="6"/>
        <v>158</v>
      </c>
      <c r="I29" s="59">
        <f t="shared" si="6"/>
        <v>8867</v>
      </c>
      <c r="J29" s="59">
        <f t="shared" si="6"/>
        <v>0</v>
      </c>
      <c r="K29" s="59">
        <f t="shared" si="6"/>
        <v>0</v>
      </c>
      <c r="L29" s="293">
        <f t="shared" si="1"/>
        <v>63027</v>
      </c>
      <c r="M29" s="59">
        <f t="shared" si="6"/>
        <v>0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11054</v>
      </c>
      <c r="F32" s="59">
        <f t="shared" si="7"/>
        <v>3905</v>
      </c>
      <c r="G32" s="59">
        <f t="shared" si="7"/>
        <v>0</v>
      </c>
      <c r="H32" s="59">
        <f t="shared" si="7"/>
        <v>158</v>
      </c>
      <c r="I32" s="59">
        <f t="shared" si="7"/>
        <v>8867</v>
      </c>
      <c r="J32" s="59">
        <f t="shared" si="7"/>
        <v>0</v>
      </c>
      <c r="K32" s="59">
        <f t="shared" si="7"/>
        <v>0</v>
      </c>
      <c r="L32" s="293">
        <f t="shared" si="1"/>
        <v>63027</v>
      </c>
      <c r="M32" s="59">
        <f>M29+M30+M31</f>
        <v>0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877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41912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v>78380</v>
      </c>
      <c r="D10" s="54">
        <v>67795</v>
      </c>
      <c r="E10" s="94"/>
      <c r="F10" s="94"/>
    </row>
    <row r="11" spans="1:13" ht="12">
      <c r="A11" s="281" t="s">
        <v>388</v>
      </c>
      <c r="B11" s="282" t="s">
        <v>389</v>
      </c>
      <c r="C11" s="54">
        <v>-45759</v>
      </c>
      <c r="D11" s="54">
        <v>-41428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-16756</v>
      </c>
      <c r="D13" s="54">
        <v>-16003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-152</v>
      </c>
      <c r="D14" s="54">
        <v>177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>
        <v>-1060</v>
      </c>
      <c r="D15" s="54">
        <v>-648</v>
      </c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235</v>
      </c>
      <c r="D16" s="54">
        <v>413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>
        <v>-18</v>
      </c>
      <c r="D17" s="54">
        <v>-15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-133</v>
      </c>
      <c r="D18" s="54">
        <v>-28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-387</v>
      </c>
      <c r="D19" s="54">
        <v>-525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14350</v>
      </c>
      <c r="D20" s="55">
        <f>SUM(D10:D19)</f>
        <v>9738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-8859</v>
      </c>
      <c r="D22" s="54">
        <v>-6937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>
        <v>17</v>
      </c>
      <c r="D23" s="54">
        <v>2</v>
      </c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/>
      <c r="D27" s="54"/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>
        <v>2628</v>
      </c>
      <c r="D29" s="54">
        <v>2199</v>
      </c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/>
      <c r="D30" s="54">
        <v>-8</v>
      </c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/>
      <c r="D31" s="54"/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-6214</v>
      </c>
      <c r="D32" s="55">
        <f>SUM(D22:D31)</f>
        <v>-4744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/>
      <c r="D34" s="54"/>
      <c r="E34" s="94"/>
      <c r="F34" s="94"/>
    </row>
    <row r="35" spans="1:6" ht="12">
      <c r="A35" s="283" t="s">
        <v>433</v>
      </c>
      <c r="B35" s="282" t="s">
        <v>434</v>
      </c>
      <c r="C35" s="54"/>
      <c r="D35" s="54"/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-245</v>
      </c>
      <c r="D37" s="54">
        <v>-611</v>
      </c>
      <c r="E37" s="94"/>
      <c r="F37" s="94"/>
    </row>
    <row r="38" spans="1:6" ht="12">
      <c r="A38" s="281" t="s">
        <v>439</v>
      </c>
      <c r="B38" s="282" t="s">
        <v>440</v>
      </c>
      <c r="C38" s="54">
        <v>-5</v>
      </c>
      <c r="D38" s="54">
        <v>-25</v>
      </c>
      <c r="E38" s="94"/>
      <c r="F38" s="94"/>
    </row>
    <row r="39" spans="1:6" ht="12">
      <c r="A39" s="281" t="s">
        <v>441</v>
      </c>
      <c r="B39" s="282" t="s">
        <v>442</v>
      </c>
      <c r="C39" s="54">
        <v>-15</v>
      </c>
      <c r="D39" s="54">
        <v>-25</v>
      </c>
      <c r="E39" s="94"/>
      <c r="F39" s="94"/>
    </row>
    <row r="40" spans="1:6" ht="12">
      <c r="A40" s="281" t="s">
        <v>443</v>
      </c>
      <c r="B40" s="282" t="s">
        <v>444</v>
      </c>
      <c r="C40" s="54">
        <v>-7114</v>
      </c>
      <c r="D40" s="54">
        <v>-5554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-7379</v>
      </c>
      <c r="D42" s="55">
        <f>SUM(D34:D41)</f>
        <v>-6215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757</v>
      </c>
      <c r="D43" s="55">
        <f>D42+D32+D20</f>
        <v>-1221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11467</v>
      </c>
      <c r="D44" s="96">
        <v>13329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12224</v>
      </c>
      <c r="D45" s="55">
        <f>D44+D43</f>
        <v>12108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f>+'справка №1-БАЛАНС'!C88+'справка №1-БАЛАНС'!C87</f>
        <v>4859</v>
      </c>
      <c r="D46" s="56">
        <v>3831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>
        <v>7365</v>
      </c>
      <c r="D47" s="56">
        <v>8277</v>
      </c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878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599"/>
      <c r="D50" s="599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599"/>
      <c r="D52" s="599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7" t="s">
        <v>383</v>
      </c>
      <c r="B2" s="608"/>
      <c r="C2" s="609" t="str">
        <f>'[1]справка №1-БАЛАНС'!E3</f>
        <v>"М+С ХИДРАВЛИК" АД гр.КАЗАНЛЪК</v>
      </c>
      <c r="D2" s="609"/>
      <c r="E2" s="609"/>
      <c r="F2" s="609"/>
      <c r="G2" s="609"/>
      <c r="H2" s="609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7" t="s">
        <v>4</v>
      </c>
      <c r="B3" s="608"/>
      <c r="C3" s="610">
        <f>+'справка №1-БАЛАНС'!E5</f>
        <v>41912</v>
      </c>
      <c r="D3" s="610"/>
      <c r="E3" s="610"/>
      <c r="F3" s="469"/>
      <c r="G3" s="469"/>
      <c r="H3" s="469"/>
      <c r="I3" s="469"/>
      <c r="J3" s="469"/>
      <c r="K3" s="469"/>
      <c r="L3" s="469"/>
      <c r="M3" s="611" t="s">
        <v>3</v>
      </c>
      <c r="N3" s="611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12" t="s">
        <v>463</v>
      </c>
      <c r="B5" s="613"/>
      <c r="C5" s="600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02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02" t="s">
        <v>529</v>
      </c>
      <c r="R5" s="602" t="s">
        <v>530</v>
      </c>
    </row>
    <row r="6" spans="1:18" s="64" customFormat="1" ht="48">
      <c r="A6" s="614"/>
      <c r="B6" s="615"/>
      <c r="C6" s="601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03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03"/>
      <c r="R6" s="603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1128</v>
      </c>
      <c r="E9" s="484"/>
      <c r="F9" s="484"/>
      <c r="G9" s="485">
        <f>D9+E9-F9</f>
        <v>1128</v>
      </c>
      <c r="H9" s="486"/>
      <c r="I9" s="486"/>
      <c r="J9" s="485">
        <f>G9+H9-I9</f>
        <v>1128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1128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19120</v>
      </c>
      <c r="E10" s="484">
        <v>395</v>
      </c>
      <c r="F10" s="484">
        <v>92</v>
      </c>
      <c r="G10" s="485">
        <f aca="true" t="shared" si="2" ref="G10:G39">D10+E10-F10</f>
        <v>19423</v>
      </c>
      <c r="H10" s="486"/>
      <c r="I10" s="486"/>
      <c r="J10" s="485">
        <f aca="true" t="shared" si="3" ref="J10:J39">G10+H10-I10</f>
        <v>19423</v>
      </c>
      <c r="K10" s="486">
        <v>5120</v>
      </c>
      <c r="L10" s="486">
        <v>669</v>
      </c>
      <c r="M10" s="486"/>
      <c r="N10" s="485">
        <f aca="true" t="shared" si="4" ref="N10:N39">K10+L10-M10</f>
        <v>5789</v>
      </c>
      <c r="O10" s="486"/>
      <c r="P10" s="486"/>
      <c r="Q10" s="485">
        <f t="shared" si="0"/>
        <v>5789</v>
      </c>
      <c r="R10" s="485">
        <f t="shared" si="1"/>
        <v>13634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65500</v>
      </c>
      <c r="E11" s="484">
        <v>11056</v>
      </c>
      <c r="F11" s="484">
        <v>4360</v>
      </c>
      <c r="G11" s="485">
        <f t="shared" si="2"/>
        <v>72196</v>
      </c>
      <c r="H11" s="486"/>
      <c r="I11" s="486"/>
      <c r="J11" s="485">
        <f t="shared" si="3"/>
        <v>72196</v>
      </c>
      <c r="K11" s="486">
        <v>54275</v>
      </c>
      <c r="L11" s="486">
        <v>4416</v>
      </c>
      <c r="M11" s="486">
        <v>1283</v>
      </c>
      <c r="N11" s="485">
        <f t="shared" si="4"/>
        <v>57408</v>
      </c>
      <c r="O11" s="486"/>
      <c r="P11" s="486"/>
      <c r="Q11" s="485">
        <f t="shared" si="0"/>
        <v>57408</v>
      </c>
      <c r="R11" s="485">
        <f t="shared" si="1"/>
        <v>14788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2687</v>
      </c>
      <c r="E12" s="484">
        <v>382</v>
      </c>
      <c r="F12" s="484"/>
      <c r="G12" s="485">
        <f t="shared" si="2"/>
        <v>3069</v>
      </c>
      <c r="H12" s="486"/>
      <c r="I12" s="486"/>
      <c r="J12" s="485">
        <f t="shared" si="3"/>
        <v>3069</v>
      </c>
      <c r="K12" s="486">
        <v>723</v>
      </c>
      <c r="L12" s="486">
        <v>86</v>
      </c>
      <c r="M12" s="486"/>
      <c r="N12" s="485">
        <f t="shared" si="4"/>
        <v>809</v>
      </c>
      <c r="O12" s="486"/>
      <c r="P12" s="486"/>
      <c r="Q12" s="485">
        <f t="shared" si="0"/>
        <v>809</v>
      </c>
      <c r="R12" s="485">
        <f t="shared" si="1"/>
        <v>2260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1404</v>
      </c>
      <c r="E13" s="484">
        <v>93</v>
      </c>
      <c r="F13" s="484">
        <v>161</v>
      </c>
      <c r="G13" s="485">
        <f t="shared" si="2"/>
        <v>1336</v>
      </c>
      <c r="H13" s="486"/>
      <c r="I13" s="486"/>
      <c r="J13" s="485">
        <f t="shared" si="3"/>
        <v>1336</v>
      </c>
      <c r="K13" s="486">
        <v>860</v>
      </c>
      <c r="L13" s="486">
        <v>150</v>
      </c>
      <c r="M13" s="486">
        <v>161</v>
      </c>
      <c r="N13" s="485">
        <f t="shared" si="4"/>
        <v>849</v>
      </c>
      <c r="O13" s="486"/>
      <c r="P13" s="486"/>
      <c r="Q13" s="485">
        <f t="shared" si="0"/>
        <v>849</v>
      </c>
      <c r="R13" s="485">
        <f t="shared" si="1"/>
        <v>487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1219</v>
      </c>
      <c r="E14" s="484">
        <v>45</v>
      </c>
      <c r="F14" s="484">
        <v>5</v>
      </c>
      <c r="G14" s="485">
        <f t="shared" si="2"/>
        <v>1259</v>
      </c>
      <c r="H14" s="486"/>
      <c r="I14" s="486"/>
      <c r="J14" s="485">
        <f t="shared" si="3"/>
        <v>1259</v>
      </c>
      <c r="K14" s="486">
        <v>1051</v>
      </c>
      <c r="L14" s="486">
        <v>37</v>
      </c>
      <c r="M14" s="486">
        <v>5</v>
      </c>
      <c r="N14" s="485">
        <f t="shared" si="4"/>
        <v>1083</v>
      </c>
      <c r="O14" s="486"/>
      <c r="P14" s="486"/>
      <c r="Q14" s="485">
        <f t="shared" si="0"/>
        <v>1083</v>
      </c>
      <c r="R14" s="485">
        <f t="shared" si="1"/>
        <v>176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1856</v>
      </c>
      <c r="E15" s="490">
        <v>10316</v>
      </c>
      <c r="F15" s="490">
        <v>11746</v>
      </c>
      <c r="G15" s="485">
        <f t="shared" si="2"/>
        <v>426</v>
      </c>
      <c r="H15" s="491"/>
      <c r="I15" s="491"/>
      <c r="J15" s="485">
        <f t="shared" si="3"/>
        <v>426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426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92914</v>
      </c>
      <c r="E17" s="495">
        <f>SUM(E9:E16)</f>
        <v>22287</v>
      </c>
      <c r="F17" s="495">
        <f>SUM(F9:F16)</f>
        <v>16364</v>
      </c>
      <c r="G17" s="485">
        <f t="shared" si="2"/>
        <v>98837</v>
      </c>
      <c r="H17" s="496">
        <f>SUM(H9:H16)</f>
        <v>0</v>
      </c>
      <c r="I17" s="496">
        <f>SUM(I9:I16)</f>
        <v>0</v>
      </c>
      <c r="J17" s="485">
        <f t="shared" si="3"/>
        <v>98837</v>
      </c>
      <c r="K17" s="496">
        <f>SUM(K9:K16)</f>
        <v>62029</v>
      </c>
      <c r="L17" s="496">
        <f>SUM(L9:L16)</f>
        <v>5358</v>
      </c>
      <c r="M17" s="496">
        <f>SUM(M9:M16)</f>
        <v>1449</v>
      </c>
      <c r="N17" s="485">
        <f t="shared" si="4"/>
        <v>65938</v>
      </c>
      <c r="O17" s="496">
        <f>SUM(O9:O16)</f>
        <v>0</v>
      </c>
      <c r="P17" s="496">
        <f>SUM(P9:P16)</f>
        <v>0</v>
      </c>
      <c r="Q17" s="485">
        <f t="shared" si="0"/>
        <v>65938</v>
      </c>
      <c r="R17" s="485">
        <f t="shared" si="1"/>
        <v>32899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39</v>
      </c>
      <c r="E21" s="484">
        <v>2</v>
      </c>
      <c r="F21" s="484"/>
      <c r="G21" s="485">
        <f t="shared" si="2"/>
        <v>41</v>
      </c>
      <c r="H21" s="486"/>
      <c r="I21" s="486"/>
      <c r="J21" s="485">
        <f t="shared" si="3"/>
        <v>41</v>
      </c>
      <c r="K21" s="486">
        <v>36</v>
      </c>
      <c r="L21" s="486">
        <v>1</v>
      </c>
      <c r="M21" s="486"/>
      <c r="N21" s="485">
        <f t="shared" si="4"/>
        <v>37</v>
      </c>
      <c r="O21" s="486"/>
      <c r="P21" s="486"/>
      <c r="Q21" s="485">
        <f t="shared" si="0"/>
        <v>37</v>
      </c>
      <c r="R21" s="485">
        <f t="shared" si="1"/>
        <v>4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1448</v>
      </c>
      <c r="E22" s="484">
        <v>74</v>
      </c>
      <c r="F22" s="484"/>
      <c r="G22" s="485">
        <f t="shared" si="2"/>
        <v>1522</v>
      </c>
      <c r="H22" s="486"/>
      <c r="I22" s="486"/>
      <c r="J22" s="485">
        <f t="shared" si="3"/>
        <v>1522</v>
      </c>
      <c r="K22" s="486">
        <v>1404</v>
      </c>
      <c r="L22" s="486">
        <v>89</v>
      </c>
      <c r="M22" s="486"/>
      <c r="N22" s="485">
        <f t="shared" si="4"/>
        <v>1493</v>
      </c>
      <c r="O22" s="486"/>
      <c r="P22" s="486"/>
      <c r="Q22" s="485">
        <f t="shared" si="0"/>
        <v>1493</v>
      </c>
      <c r="R22" s="485">
        <f t="shared" si="1"/>
        <v>29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/>
      <c r="F24" s="484"/>
      <c r="G24" s="485">
        <f t="shared" si="2"/>
        <v>258</v>
      </c>
      <c r="H24" s="486"/>
      <c r="I24" s="486"/>
      <c r="J24" s="485">
        <f t="shared" si="3"/>
        <v>258</v>
      </c>
      <c r="K24" s="486">
        <v>223</v>
      </c>
      <c r="L24" s="486">
        <v>3</v>
      </c>
      <c r="M24" s="486"/>
      <c r="N24" s="485">
        <f t="shared" si="4"/>
        <v>226</v>
      </c>
      <c r="O24" s="486"/>
      <c r="P24" s="486"/>
      <c r="Q24" s="485">
        <f t="shared" si="0"/>
        <v>226</v>
      </c>
      <c r="R24" s="485">
        <f t="shared" si="1"/>
        <v>32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1745</v>
      </c>
      <c r="E25" s="507">
        <f aca="true" t="shared" si="5" ref="E25:P25">SUM(E21:E24)</f>
        <v>76</v>
      </c>
      <c r="F25" s="507">
        <f t="shared" si="5"/>
        <v>0</v>
      </c>
      <c r="G25" s="508">
        <f t="shared" si="2"/>
        <v>1821</v>
      </c>
      <c r="H25" s="509">
        <f t="shared" si="5"/>
        <v>0</v>
      </c>
      <c r="I25" s="509">
        <f t="shared" si="5"/>
        <v>0</v>
      </c>
      <c r="J25" s="508">
        <f t="shared" si="3"/>
        <v>1821</v>
      </c>
      <c r="K25" s="509">
        <f t="shared" si="5"/>
        <v>1663</v>
      </c>
      <c r="L25" s="509">
        <f t="shared" si="5"/>
        <v>93</v>
      </c>
      <c r="M25" s="509">
        <f t="shared" si="5"/>
        <v>0</v>
      </c>
      <c r="N25" s="508">
        <f t="shared" si="4"/>
        <v>1756</v>
      </c>
      <c r="O25" s="509">
        <f t="shared" si="5"/>
        <v>0</v>
      </c>
      <c r="P25" s="509">
        <f t="shared" si="5"/>
        <v>0</v>
      </c>
      <c r="Q25" s="508">
        <f t="shared" si="0"/>
        <v>1756</v>
      </c>
      <c r="R25" s="508">
        <f t="shared" si="1"/>
        <v>65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94675</v>
      </c>
      <c r="E40" s="526">
        <f>E17+E18+E19+E25+E38+E39</f>
        <v>22363</v>
      </c>
      <c r="F40" s="526">
        <f aca="true" t="shared" si="11" ref="F40:R40">F17+F18+F19+F25+F38+F39</f>
        <v>16364</v>
      </c>
      <c r="G40" s="526">
        <f t="shared" si="11"/>
        <v>100674</v>
      </c>
      <c r="H40" s="526">
        <f t="shared" si="11"/>
        <v>0</v>
      </c>
      <c r="I40" s="526">
        <f t="shared" si="11"/>
        <v>0</v>
      </c>
      <c r="J40" s="526">
        <f t="shared" si="11"/>
        <v>100674</v>
      </c>
      <c r="K40" s="526">
        <f t="shared" si="11"/>
        <v>63692</v>
      </c>
      <c r="L40" s="526">
        <f t="shared" si="11"/>
        <v>5451</v>
      </c>
      <c r="M40" s="526">
        <f t="shared" si="11"/>
        <v>1449</v>
      </c>
      <c r="N40" s="526">
        <f t="shared" si="11"/>
        <v>67694</v>
      </c>
      <c r="O40" s="526">
        <f t="shared" si="11"/>
        <v>0</v>
      </c>
      <c r="P40" s="526">
        <f t="shared" si="11"/>
        <v>0</v>
      </c>
      <c r="Q40" s="526">
        <f t="shared" si="11"/>
        <v>67694</v>
      </c>
      <c r="R40" s="526">
        <f t="shared" si="11"/>
        <v>32980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879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2">
      <c r="A45" s="298"/>
      <c r="B45" s="298" t="s">
        <v>873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2" t="str">
        <f>'справка №1-БАЛАНС'!E3</f>
        <v>"М+С ХИДРАВЛИК" АД гр.КАЗАНЛЪК</v>
      </c>
      <c r="C3" s="623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0">
        <f>'справка №1-БАЛАНС'!E5</f>
        <v>41912</v>
      </c>
      <c r="C4" s="621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13706</v>
      </c>
      <c r="D28" s="72">
        <v>13706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2631</v>
      </c>
      <c r="D29" s="72">
        <v>2631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665</v>
      </c>
      <c r="D33" s="69">
        <f>SUM(D34:D37)</f>
        <v>665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/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665</v>
      </c>
      <c r="D35" s="72">
        <v>665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/>
      <c r="D37" s="72"/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18</v>
      </c>
      <c r="D38" s="69">
        <f>SUM(D39:D42)</f>
        <v>18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18</v>
      </c>
      <c r="D42" s="72">
        <v>18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17020</v>
      </c>
      <c r="D43" s="68">
        <f>D24+D28+D29+D31+D30+D32+D33+D38</f>
        <v>17020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17020</v>
      </c>
      <c r="D44" s="67">
        <f>D43+D21+D19+D9</f>
        <v>17020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487</v>
      </c>
      <c r="D56" s="67">
        <f>D57+D59</f>
        <v>0</v>
      </c>
      <c r="E56" s="83">
        <f t="shared" si="1"/>
        <v>487</v>
      </c>
      <c r="F56" s="67">
        <f>F57+F59</f>
        <v>5988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>
        <v>487</v>
      </c>
      <c r="D57" s="72"/>
      <c r="E57" s="83">
        <f t="shared" si="1"/>
        <v>487</v>
      </c>
      <c r="F57" s="72">
        <v>5988</v>
      </c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>
        <v>13</v>
      </c>
      <c r="D62" s="72"/>
      <c r="E62" s="83">
        <f t="shared" si="1"/>
        <v>13</v>
      </c>
      <c r="F62" s="74">
        <v>84</v>
      </c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>
        <v>342</v>
      </c>
      <c r="D64" s="72"/>
      <c r="E64" s="83">
        <f t="shared" si="1"/>
        <v>342</v>
      </c>
      <c r="F64" s="74">
        <v>300</v>
      </c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842</v>
      </c>
      <c r="D66" s="67">
        <f>D52+D56+D61+D62+D63+D64</f>
        <v>0</v>
      </c>
      <c r="E66" s="83">
        <f t="shared" si="1"/>
        <v>842</v>
      </c>
      <c r="F66" s="67">
        <f>F52+F56+F61+F62+F63+F64</f>
        <v>6372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385</v>
      </c>
      <c r="D68" s="72"/>
      <c r="E68" s="83">
        <f t="shared" si="1"/>
        <v>385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166</v>
      </c>
      <c r="D71" s="69">
        <f>SUM(D72:D74)</f>
        <v>166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166</v>
      </c>
      <c r="D73" s="72">
        <v>166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82</v>
      </c>
      <c r="D75" s="67">
        <f>D76+D78</f>
        <v>82</v>
      </c>
      <c r="E75" s="67">
        <f>E76+E78</f>
        <v>0</v>
      </c>
      <c r="F75" s="67">
        <f>F76+F78</f>
        <v>1996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82</v>
      </c>
      <c r="D76" s="72">
        <v>82</v>
      </c>
      <c r="E76" s="83">
        <f t="shared" si="1"/>
        <v>0</v>
      </c>
      <c r="F76" s="72">
        <v>1996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9943</v>
      </c>
      <c r="D85" s="68">
        <f>SUM(D86:D90)+D94</f>
        <v>9943</v>
      </c>
      <c r="E85" s="68">
        <f>SUM(E86:E90)+E94</f>
        <v>0</v>
      </c>
      <c r="F85" s="68">
        <f>SUM(F86:F90)+F94</f>
        <v>64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1</v>
      </c>
      <c r="D86" s="72">
        <v>1</v>
      </c>
      <c r="E86" s="83">
        <f t="shared" si="1"/>
        <v>0</v>
      </c>
      <c r="F86" s="72">
        <v>64</v>
      </c>
    </row>
    <row r="87" spans="1:6" ht="12">
      <c r="A87" s="310" t="s">
        <v>746</v>
      </c>
      <c r="B87" s="311" t="s">
        <v>747</v>
      </c>
      <c r="C87" s="72">
        <v>7310</v>
      </c>
      <c r="D87" s="72">
        <v>7310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156</v>
      </c>
      <c r="D88" s="72">
        <v>156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1541</v>
      </c>
      <c r="D89" s="72">
        <v>1541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488</v>
      </c>
      <c r="D90" s="67">
        <f>SUM(D91:D93)</f>
        <v>488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>
        <v>192</v>
      </c>
      <c r="D91" s="72">
        <v>192</v>
      </c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296</v>
      </c>
      <c r="D93" s="72">
        <v>296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447</v>
      </c>
      <c r="D94" s="72">
        <v>447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6</v>
      </c>
      <c r="D95" s="72">
        <v>6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10197</v>
      </c>
      <c r="D96" s="68">
        <f>D85+D80+D75+D71+D95</f>
        <v>10197</v>
      </c>
      <c r="E96" s="68">
        <f>E85+E80+E75+E71+E95</f>
        <v>0</v>
      </c>
      <c r="F96" s="68">
        <f>F85+F80+F75+F71+F95</f>
        <v>2060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11424</v>
      </c>
      <c r="D97" s="68">
        <f>D96+D68+D66</f>
        <v>10197</v>
      </c>
      <c r="E97" s="68">
        <f>E96+E68+E66</f>
        <v>1227</v>
      </c>
      <c r="F97" s="68">
        <f>F96+F68+F66</f>
        <v>8432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7" t="s">
        <v>880</v>
      </c>
      <c r="B109" s="617"/>
      <c r="C109" s="617" t="s">
        <v>381</v>
      </c>
      <c r="D109" s="617"/>
      <c r="E109" s="617"/>
      <c r="F109" s="617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6" t="s">
        <v>781</v>
      </c>
      <c r="D111" s="616"/>
      <c r="E111" s="616"/>
      <c r="F111" s="616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5" t="str">
        <f>'[1]справка №1-БАЛАНС'!E3</f>
        <v>"М+С ХИДРАВЛИК" АД гр.КАЗАНЛЪК</v>
      </c>
      <c r="C4" s="625"/>
      <c r="D4" s="625"/>
      <c r="E4" s="625"/>
      <c r="F4" s="625"/>
      <c r="G4" s="626" t="s">
        <v>2</v>
      </c>
      <c r="H4" s="626"/>
      <c r="I4" s="541">
        <f>'[1]справка №1-БАЛАНС'!H3</f>
        <v>123028180</v>
      </c>
    </row>
    <row r="5" spans="1:9" ht="15">
      <c r="A5" s="542" t="s">
        <v>4</v>
      </c>
      <c r="B5" s="627">
        <f>+'справка №1-БАЛАНС'!E5</f>
        <v>41912</v>
      </c>
      <c r="C5" s="627"/>
      <c r="D5" s="627"/>
      <c r="E5" s="627"/>
      <c r="F5" s="627"/>
      <c r="G5" s="628" t="s">
        <v>3</v>
      </c>
      <c r="H5" s="629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>
        <v>12</v>
      </c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>
        <v>82</v>
      </c>
      <c r="H24" s="562"/>
      <c r="I24" s="563">
        <f t="shared" si="0"/>
        <v>1663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12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82</v>
      </c>
      <c r="H26" s="555">
        <f t="shared" si="2"/>
        <v>0</v>
      </c>
      <c r="I26" s="563">
        <f t="shared" si="0"/>
        <v>1663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880</v>
      </c>
      <c r="B30" s="630"/>
      <c r="C30" s="630"/>
      <c r="D30" s="577" t="s">
        <v>819</v>
      </c>
      <c r="E30" s="624"/>
      <c r="F30" s="624"/>
      <c r="G30" s="624"/>
      <c r="H30" s="578" t="s">
        <v>781</v>
      </c>
      <c r="I30" s="624"/>
      <c r="J30" s="624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7">
      <selection activeCell="A152" sqref="A152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">
        <v>869</v>
      </c>
      <c r="C5" s="631"/>
      <c r="D5" s="631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2">
        <f>'справка №1-БАЛАНС'!E5</f>
        <v>41912</v>
      </c>
      <c r="C6" s="632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874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881</v>
      </c>
      <c r="B151" s="357"/>
      <c r="C151" s="633" t="s">
        <v>848</v>
      </c>
      <c r="D151" s="633"/>
      <c r="E151" s="633"/>
      <c r="F151" s="633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3" t="s">
        <v>856</v>
      </c>
      <c r="D153" s="633"/>
      <c r="E153" s="633"/>
      <c r="F153" s="633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vdoneva</cp:lastModifiedBy>
  <cp:lastPrinted>2014-11-21T06:38:07Z</cp:lastPrinted>
  <dcterms:created xsi:type="dcterms:W3CDTF">2000-06-29T12:02:40Z</dcterms:created>
  <dcterms:modified xsi:type="dcterms:W3CDTF">2014-11-21T06:40:07Z</dcterms:modified>
  <cp:category/>
  <cp:version/>
  <cp:contentType/>
  <cp:contentStatus/>
</cp:coreProperties>
</file>