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491" windowWidth="15030" windowHeight="127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<sst xmlns="http://schemas.openxmlformats.org/spreadsheetml/2006/main" count="1062" uniqueCount="880">
  <si>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</si>
  <si>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</si>
  <si>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</si>
  <si>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</si>
  <si>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</si>
  <si>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</si>
  <si>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</si>
  <si>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</si>
  <si>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</si>
  <si>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</si>
  <si>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</si>
  <si>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</si>
  <si>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</si>
  <si>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</si>
  <si>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</si>
  <si>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</si>
  <si>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</si>
  <si>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</si>
  <si>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</si>
  <si>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</si>
  <si>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</si>
  <si>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</si>
  <si>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</si>
  <si>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</si>
  <si>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</si>
  <si>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</si>
  <si>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</si>
  <si>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</si>
  <si>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</si>
  <si>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</si>
  <si>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</si>
  <si>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</si>
  <si>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</si>
  <si>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</si>
  <si>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</si>
  <si>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</si>
  <si>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</si>
  <si>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</si>
  <si>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</si>
  <si>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</si>
  <si>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</si>
  <si>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</si>
  <si>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</si>
  <si>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</si>
  <si>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</si>
  <si>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</si>
  <si>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</si>
  <si>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</si>
  <si>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</si>
  <si>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</si>
  <si>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</si>
  <si>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</si>
  <si>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</si>
  <si>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</si>
  <si>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</si>
  <si>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</si>
  <si>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</si>
  <si>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</si>
  <si>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</si>
  <si>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</si>
  <si>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</si>
  <si>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</si>
  <si>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</si>
  <si>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</si>
  <si>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</si>
  <si>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</si>
  <si>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</si>
  <si>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</si>
  <si>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</si>
  <si>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</si>
  <si>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</si>
  <si>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</si>
  <si>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</si>
  <si>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</si>
  <si>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</si>
  <si>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</si>
  <si>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</si>
  <si>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</si>
  <si>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</si>
  <si>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</si>
  <si>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</si>
  <si>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</si>
  <si>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</si>
  <si>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</si>
  <si>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</si>
  <si>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</si>
  <si>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</si>
  <si>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</si>
  <si>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</si>
  <si>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</si>
  <si>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</si>
  <si>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</si>
  <si>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</si>
  <si>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</si>
  <si>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</si>
  <si>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</si>
  <si>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</si>
  <si>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</si>
  <si>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</si>
  <si>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</si>
  <si>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</si>
  <si>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</si>
  <si>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</si>
  <si>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</si>
  <si>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</si>
  <si>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</si>
  <si>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</si>
  <si>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</si>
  <si>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</si>
  <si>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</si>
  <si>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</si>
  <si>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</si>
  <si>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</si>
  <si>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</si>
  <si>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</si>
  <si>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</si>
  <si>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</si>
  <si>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</si>
  <si>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</si>
  <si>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</si>
  <si>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</si>
  <si>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</si>
  <si>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</si>
  <si>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</si>
  <si>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</si>
  <si>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</si>
  <si>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</si>
  <si>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</si>
  <si>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</si>
  <si>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</si>
  <si>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</si>
  <si>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</si>
  <si>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</si>
  <si>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</si>
  <si>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</si>
  <si>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</si>
  <si>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</si>
  <si>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</si>
  <si>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</si>
  <si>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</si>
  <si>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</si>
  <si>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</si>
  <si>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</si>
  <si>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</si>
  <si>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</si>
  <si>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</si>
  <si>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</si>
  <si>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</si>
  <si>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</si>
  <si>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</si>
  <si>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</si>
  <si>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</si>
  <si>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</si>
  <si>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</si>
  <si>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</si>
  <si>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</si>
  <si>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</si>
  <si>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</si>
  <si>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</si>
  <si>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</si>
  <si>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</si>
  <si>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</si>
  <si>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</si>
  <si>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</si>
  <si>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</si>
  <si>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</si>
  <si>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</si>
  <si>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</si>
  <si>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</si>
  <si>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</si>
  <si>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</si>
  <si>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</si>
  <si>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</si>
  <si>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</si>
  <si>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</si>
  <si>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</si>
  <si>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</si>
  <si>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</si>
  <si>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</si>
  <si>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</si>
  <si>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</si>
  <si>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</si>
  <si>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</si>
  <si>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</si>
  <si>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</si>
  <si>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</si>
  <si>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</si>
  <si>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</si>
  <si>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</si>
  <si>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</si>
  <si>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</si>
  <si>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</si>
  <si>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</si>
  <si>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</si>
  <si>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</si>
  <si>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</si>
  <si>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</si>
  <si>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</si>
  <si>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</si>
  <si>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</si>
  <si>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</si>
  <si>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</si>
  <si>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</si>
  <si>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</si>
  <si>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</si>
  <si>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</si>
  <si>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</si>
  <si>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</si>
  <si>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</si>
  <si>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</si>
  <si>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</si>
  <si>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</si>
  <si>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</si>
  <si>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</si>
  <si>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</si>
  <si>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</si>
  <si>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</si>
  <si>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</si>
  <si>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</si>
  <si>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</si>
  <si>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</si>
  <si>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</si>
  <si>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</si>
  <si>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</si>
  <si>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</si>
  <si>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</si>
  <si>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</si>
  <si>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</si>
  <si>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</si>
  <si>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</si>
  <si>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</si>
  <si>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</si>
  <si>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</si>
  <si>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</si>
  <si>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</si>
  <si>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</si>
  <si>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</si>
  <si>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</si>
  <si>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</si>
  <si>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</si>
  <si>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</si>
  <si>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</si>
  <si>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</si>
  <si>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</si>
  <si>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</si>
  <si>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</si>
  <si>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</si>
  <si>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</si>
  <si>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</si>
  <si>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</si>
  <si>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</si>
  <si>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</si>
  <si>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</si>
  <si>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</si>
  <si>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</si>
  <si>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</si>
  <si>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</si>
  <si>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</si>
  <si>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</si>
  <si>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</si>
  <si>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</si>
  <si>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</si>
  <si>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</si>
  <si>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</si>
  <si>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</si>
  <si>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</si>
  <si>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</si>
  <si>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</si>
  <si>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</si>
  <si>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</si>
  <si>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</si>
  <si>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</si>
  <si>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</si>
  <si>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</si>
  <si>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</si>
  <si>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</si>
  <si>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</si>
  <si>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</si>
  <si>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</si>
  <si>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</si>
  <si>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</si>
  <si>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</si>
  <si>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</si>
  <si>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</si>
  <si>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</si>
  <si>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</si>
  <si>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</si>
  <si>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</si>
  <si>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</si>
  <si>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</si>
  <si>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</si>
  <si>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</si>
  <si>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</si>
  <si>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</si>
  <si>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</si>
  <si>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</si>
  <si>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</si>
  <si>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</si>
  <si>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</si>
  <si>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</si>
  <si>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</si>
  <si>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</si>
  <si>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</si>
  <si>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</si>
  <si>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</si>
  <si>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</si>
  <si>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</si>
  <si>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</si>
  <si>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</si>
  <si>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</si>
  <si>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</si>
  <si>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</si>
  <si>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</si>
  <si>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</si>
  <si>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</si>
  <si>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</si>
  <si>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</si>
  <si>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</si>
  <si>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</si>
  <si>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</si>
  <si>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</si>
  <si>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</si>
  <si>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</si>
  <si>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</si>
  <si>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</si>
  <si>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</si>
  <si>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</si>
  <si>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</si>
  <si>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</si>
  <si>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</si>
  <si>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</si>
  <si>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</si>
  <si>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</si>
  <si>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</si>
  <si>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</si>
  <si>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</si>
  <si>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</si>
  <si>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</si>
  <si>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</si>
  <si>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</si>
  <si>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</si>
  <si>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</si>
  <si>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</si>
  <si>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</si>
  <si>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</si>
  <si>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</si>
  <si>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</si>
  <si>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</si>
  <si>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</si>
  <si>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</si>
  <si>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</si>
  <si>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</si>
  <si>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</si>
  <si>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</si>
  <si>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</si>
  <si>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</si>
  <si>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</si>
  <si>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</si>
  <si>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</si>
  <si>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</si>
  <si>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</si>
  <si>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</si>
  <si>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</si>
  <si>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</si>
  <si>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</si>
  <si>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</si>
  <si>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</si>
  <si>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</si>
  <si>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</si>
  <si>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</si>
  <si>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</si>
  <si>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</si>
  <si>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</si>
  <si>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</si>
  <si>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</si>
  <si>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</si>
  <si>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</si>
  <si>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</si>
  <si>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</si>
  <si>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</si>
  <si>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</si>
  <si>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</si>
  <si>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</si>
  <si>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</si>
  <si>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</si>
  <si>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</si>
  <si>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</si>
  <si>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</si>
  <si>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</si>
  <si>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</si>
  <si>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</si>
  <si>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</si>
  <si>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</si>
  <si>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</si>
  <si>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</si>
  <si>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</si>
  <si>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</si>
  <si>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</si>
  <si>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</si>
  <si>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</si>
  <si>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</si>
  <si>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</si>
  <si>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</si>
  <si>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</si>
  <si>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</si>
  <si>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</si>
  <si>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</si>
  <si>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</si>
  <si>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</si>
  <si>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</si>
  <si>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</si>
  <si>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</si>
  <si>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</si>
  <si>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</si>
  <si>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</si>
  <si>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</si>
  <si>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</si>
  <si>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</si>
  <si>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</si>
  <si>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</si>
  <si>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</si>
  <si>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</si>
  <si>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</si>
  <si>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</si>
  <si>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</si>
  <si>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</si>
  <si>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</si>
  <si>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</si>
  <si>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</si>
  <si>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</si>
  <si>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</si>
  <si>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</si>
  <si>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</si>
  <si>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</si>
  <si>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</si>
  <si>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</si>
  <si>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</si>
  <si>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</si>
  <si>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</si>
  <si>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</si>
  <si>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</si>
  <si>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</si>
  <si>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</si>
  <si>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</si>
  <si>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</si>
  <si>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</si>
  <si>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</si>
  <si>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</si>
  <si>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</si>
  <si>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</si>
  <si>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</si>
  <si>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</si>
  <si>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</si>
  <si>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</si>
  <si>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</si>
  <si>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</si>
  <si>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</si>
  <si>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</si>
  <si>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</si>
  <si>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</si>
  <si>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</si>
  <si>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</si>
  <si>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</si>
  <si>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</si>
  <si>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</si>
  <si>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</si>
  <si>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</si>
  <si>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</si>
  <si>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</si>
  <si>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</si>
  <si>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</si>
  <si>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</si>
  <si>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</si>
  <si>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</si>
  <si>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</si>
  <si>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</si>
  <si>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</si>
  <si>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</si>
  <si>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</si>
  <si>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</si>
  <si>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</si>
  <si>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</si>
  <si>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</si>
  <si>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</si>
  <si>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</si>
  <si>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</si>
  <si>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</si>
  <si>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</si>
  <si>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</si>
  <si>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</si>
  <si>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</si>
  <si>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</si>
  <si>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</si>
  <si>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</si>
  <si>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</si>
  <si>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</si>
  <si>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</si>
  <si>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</si>
  <si>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</si>
  <si>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</si>
  <si>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</si>
  <si>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</si>
  <si>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</si>
  <si>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</si>
  <si>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</si>
  <si>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</si>
  <si>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</si>
  <si>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</si>
  <si>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</si>
  <si>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</si>
  <si>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</si>
  <si>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</si>
  <si>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</si>
  <si>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</si>
  <si>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</si>
  <si>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</si>
  <si>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</si>
  <si>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</si>
  <si>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</si>
  <si>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</si>
  <si>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</si>
  <si>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</si>
  <si>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</si>
  <si>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</si>
  <si>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</si>
  <si>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</si>
  <si>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</si>
  <si>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</si>
  <si>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</si>
  <si>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</si>
  <si>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</si>
  <si>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</si>
  <si>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</si>
  <si>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</si>
  <si>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</si>
  <si>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</si>
  <si>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</si>
  <si>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</si>
  <si>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</si>
  <si>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</si>
  <si>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</si>
  <si>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</si>
  <si>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</si>
  <si>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</si>
  <si>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</si>
  <si>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</si>
  <si>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</si>
  <si>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</si>
  <si>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</si>
  <si>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</si>
  <si>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</si>
  <si>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</si>
  <si>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</si>
  <si>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</si>
  <si>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</si>
  <si>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</si>
  <si>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</si>
  <si>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</si>
  <si>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</si>
  <si>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</si>
  <si>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</si>
  <si>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</si>
  <si>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</si>
  <si>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</si>
  <si>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</si>
  <si>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</si>
  <si>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</si>
  <si>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</si>
  <si>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</si>
  <si>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</si>
  <si>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</si>
  <si>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</si>
  <si>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</si>
  <si>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</si>
  <si>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</si>
  <si>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</si>
  <si>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</si>
  <si>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</si>
  <si>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</si>
  <si>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</si>
  <si>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</si>
  <si>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</si>
  <si>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</si>
  <si>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</si>
  <si>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</si>
  <si>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</si>
  <si>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</si>
  <si>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</si>
  <si>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</si>
  <si>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</si>
  <si>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</si>
  <si>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</si>
  <si>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</si>
  <si>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</si>
  <si>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</si>
  <si>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</si>
  <si>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</si>
  <si>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</si>
  <si>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</si>
  <si>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</si>
  <si>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</si>
  <si>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</si>
  <si>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</si>
  <si>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</si>
  <si>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</si>
  <si>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</si>
  <si>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</si>
  <si>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</si>
  <si>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</si>
  <si>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</si>
  <si>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</si>
  <si>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</si>
  <si>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</si>
  <si>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</si>
  <si>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</si>
  <si>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</si>
  <si>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</si>
  <si>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</si>
  <si>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</si>
  <si>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</si>
  <si>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</si>
  <si>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</si>
  <si>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</si>
  <si>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</si>
  <si>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</si>
  <si>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</si>
  <si>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</si>
  <si>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</si>
  <si>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</si>
  <si>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</si>
  <si>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</si>
  <si>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</si>
  <si>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</si>
  <si>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</si>
  <si>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</si>
  <si>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</si>
  <si>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</si>
  <si>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</si>
  <si>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</si>
  <si>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</si>
  <si>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</si>
  <si>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</si>
  <si>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</si>
  <si>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</si>
  <si>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</si>
  <si>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</si>
  <si>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</si>
  <si>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</si>
  <si>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</si>
  <si>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</si>
  <si>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</si>
  <si>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</si>
  <si>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</si>
  <si>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</si>
  <si>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</si>
  <si>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</si>
  <si>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</si>
  <si>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</si>
  <si>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</si>
  <si>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</si>
  <si>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</si>
  <si>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</si>
  <si>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</si>
  <si>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</si>
  <si>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</si>
  <si>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</si>
  <si>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</si>
  <si>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</si>
  <si>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</si>
  <si>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</si>
  <si>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</si>
  <si>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</si>
  <si>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</si>
  <si>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</si>
  <si>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</si>
  <si>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</si>
  <si>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</si>
  <si>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</si>
  <si>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</si>
  <si>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</si>
  <si>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</si>
  <si>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</si>
  <si>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</si>
  <si>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</si>
  <si>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</si>
  <si>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</si>
  <si>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</si>
  <si>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</si>
  <si>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</si>
  <si>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</si>
  <si>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</si>
  <si>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</si>
  <si>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</si>
  <si>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</si>
  <si>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</si>
  <si>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</si>
  <si>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</si>
  <si>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</si>
  <si>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</si>
  <si>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</si>
  <si>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</si>
  <si>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</si>
  <si>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</si>
  <si>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</si>
  <si>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</si>
  <si>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</si>
  <si>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</si>
  <si>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</si>
  <si>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</si>
  <si>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</si>
  <si>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</si>
  <si>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</si>
  <si>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</si>
  <si>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</si>
  <si>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</si>
  <si>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</si>
  <si>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</si>
  <si>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</si>
  <si>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</si>
  <si>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</si>
  <si>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</si>
  <si>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</si>
  <si>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</si>
  <si>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</si>
  <si>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</si>
  <si>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</si>
  <si>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</si>
  <si>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</si>
  <si>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</si>
  <si>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</si>
  <si>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</si>
  <si>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</si>
  <si>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</si>
  <si>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</si>
  <si>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</si>
  <si>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</si>
  <si>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</si>
  <si>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</si>
  <si>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</si>
  <si>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</si>
  <si>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</si>
  <si>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</si>
  <si>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</si>
  <si>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</si>
  <si>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</si>
  <si>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</si>
  <si>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</si>
  <si>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</si>
  <si>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</si>
  <si>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</si>
  <si>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</si>
  <si>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</si>
  <si>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</si>
  <si>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</si>
  <si>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</si>
  <si>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</si>
  <si>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</si>
  <si>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</si>
  <si>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</si>
  <si>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</si>
  <si>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</si>
  <si>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</si>
  <si>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</si>
  <si>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</si>
  <si>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</si>
  <si>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</si>
  <si>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</si>
  <si>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</si>
  <si>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</si>
  <si>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</si>
  <si>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</si>
  <si>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</si>
  <si>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</si>
  <si>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</si>
  <si>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</si>
  <si>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</si>
  <si>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</si>
  <si>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</si>
  <si>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</si>
  <si>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</si>
  <si>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</si>
  <si>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</si>
  <si>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</si>
  <si>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</si>
  <si>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</si>
  <si>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</si>
  <si>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</si>
  <si>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</si>
  <si>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</si>
  <si>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</si>
  <si>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</si>
  <si>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</si>
  <si>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</si>
  <si>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</si>
  <si>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</si>
  <si>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</si>
  <si>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</si>
  <si>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</si>
  <si>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</si>
  <si>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</si>
  <si>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</si>
  <si>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</si>
  <si>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</si>
  <si>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</si>
  <si>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</si>
  <si>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</si>
  <si>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</si>
  <si>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</si>
  <si>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</si>
  <si>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</si>
  <si>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</si>
  <si>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</si>
  <si>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</si>
  <si>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</si>
  <si>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</si>
  <si>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</si>
  <si>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</si>
  <si>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</si>
  <si>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</si>
  <si>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</si>
  <si>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</si>
  <si>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</si>
  <si>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</si>
  <si>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</si>
  <si>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</si>
  <si>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</si>
  <si>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</si>
  <si>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</si>
  <si>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</si>
  <si>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</si>
  <si>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</si>
  <si>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</si>
  <si>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</si>
  <si>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</si>
  <si>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</si>
  <si>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</si>
  <si>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</si>
  <si>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</si>
  <si>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</si>
  <si>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</si>
  <si>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</si>
  <si>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</si>
  <si>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</si>
  <si>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</si>
  <si>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</si>
  <si>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</si>
  <si>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</si>
  <si>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</si>
  <si>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</si>
  <si>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</si>
  <si>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</si>
  <si>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</si>
  <si>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</si>
  <si>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</si>
  <si>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</si>
  <si>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</si>
  <si>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</si>
  <si>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</si>
  <si>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</si>
  <si>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</si>
  <si>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</si>
  <si>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</si>
  <si>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</si>
  <si>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</si>
  <si>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</si>
  <si>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</si>
  <si>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</si>
  <si>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</si>
  <si>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</si>
  <si>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</si>
  <si>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</si>
  <si>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</si>
  <si>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</si>
  <si>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</si>
  <si>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</si>
  <si>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Дата на съставяне:22.04.2014</t>
  </si>
  <si>
    <t xml:space="preserve">Дата на съставяне: 22.04.2014 г.                                    </t>
  </si>
  <si>
    <t xml:space="preserve">Дата  на съставяне:22.04.2014 г.                                                                                                                                </t>
  </si>
  <si>
    <t xml:space="preserve">Дата на съставяне:22.04.2014 г.                      </t>
  </si>
  <si>
    <t>Дата на съставяне:22.04.2014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</si>
</sst>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C100" sqref="C100:E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41729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11946</v>
      </c>
      <c r="D12" s="151">
        <v>12027</v>
      </c>
      <c r="E12" s="237" t="s">
        <v>26</v>
      </c>
      <c r="F12" s="242" t="s">
        <v>27</v>
      </c>
      <c r="G12" s="153">
        <v>13014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13572</v>
      </c>
      <c r="D13" s="151">
        <v>11472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1937</v>
      </c>
      <c r="D14" s="151">
        <v>1964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513</v>
      </c>
      <c r="D15" s="151">
        <v>521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166</v>
      </c>
      <c r="D16" s="151">
        <v>168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4569</v>
      </c>
      <c r="D17" s="151">
        <v>1856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33831</v>
      </c>
      <c r="D19" s="155">
        <f>SUM(D11:D18)</f>
        <v>29136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11065</v>
      </c>
      <c r="H20" s="158">
        <v>11099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4049</v>
      </c>
      <c r="H21" s="156">
        <f>SUM(H22:H24)</f>
        <v>4049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5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93</v>
      </c>
      <c r="D24" s="151">
        <v>44</v>
      </c>
      <c r="E24" s="237" t="s">
        <v>72</v>
      </c>
      <c r="F24" s="242" t="s">
        <v>73</v>
      </c>
      <c r="G24" s="152">
        <v>2719</v>
      </c>
      <c r="H24" s="152">
        <v>2719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15114</v>
      </c>
      <c r="H25" s="154">
        <f>H19+H20+H21</f>
        <v>15148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36</v>
      </c>
      <c r="D26" s="151">
        <v>37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134</v>
      </c>
      <c r="D27" s="155">
        <f>SUM(D23:D26)</f>
        <v>84</v>
      </c>
      <c r="E27" s="253" t="s">
        <v>83</v>
      </c>
      <c r="F27" s="242" t="s">
        <v>84</v>
      </c>
      <c r="G27" s="154">
        <f>SUM(G28:G30)</f>
        <v>34094</v>
      </c>
      <c r="H27" s="154">
        <f>SUM(H28:H30)</f>
        <v>23476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34094</v>
      </c>
      <c r="H28" s="152">
        <v>23476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3726</v>
      </c>
      <c r="H31" s="152">
        <v>10584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37820</v>
      </c>
      <c r="H33" s="154">
        <f>H27+H31+H32</f>
        <v>34060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65948</v>
      </c>
      <c r="H36" s="154">
        <f>H25+H17+H33</f>
        <v>62222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487</v>
      </c>
      <c r="H44" s="152">
        <v>487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13</v>
      </c>
      <c r="H46" s="152">
        <v>13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312</v>
      </c>
      <c r="H48" s="152">
        <v>312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812</v>
      </c>
      <c r="H49" s="154">
        <f>SUM(H43:H48)</f>
        <v>812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385</v>
      </c>
      <c r="H53" s="152">
        <v>385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37130</v>
      </c>
      <c r="D55" s="155">
        <f>D19+D20+D21+D27+D32+D45+D51+D53+D54</f>
        <v>32385</v>
      </c>
      <c r="E55" s="237" t="s">
        <v>172</v>
      </c>
      <c r="F55" s="261" t="s">
        <v>173</v>
      </c>
      <c r="G55" s="154">
        <f>G49+G51+G52+G53+G54</f>
        <v>1197</v>
      </c>
      <c r="H55" s="154">
        <f>H49+H51+H52+H53+H54</f>
        <v>1197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6347</v>
      </c>
      <c r="D58" s="151">
        <v>7058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513</v>
      </c>
      <c r="D59" s="151">
        <v>652</v>
      </c>
      <c r="E59" s="251" t="s">
        <v>181</v>
      </c>
      <c r="F59" s="242" t="s">
        <v>182</v>
      </c>
      <c r="G59" s="152">
        <v>245</v>
      </c>
      <c r="H59" s="152">
        <v>326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3136</v>
      </c>
      <c r="D61" s="151">
        <v>2933</v>
      </c>
      <c r="E61" s="243" t="s">
        <v>189</v>
      </c>
      <c r="F61" s="272" t="s">
        <v>190</v>
      </c>
      <c r="G61" s="154">
        <f>SUM(G62:G68)</f>
        <v>12449</v>
      </c>
      <c r="H61" s="154">
        <f>SUM(H62:H68)</f>
        <v>9349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119</v>
      </c>
      <c r="H62" s="152">
        <v>122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</v>
      </c>
      <c r="H63" s="152">
        <v>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9996</v>
      </c>
      <c r="D64" s="155">
        <f>SUM(D58:D63)</f>
        <v>10643</v>
      </c>
      <c r="E64" s="237" t="s">
        <v>200</v>
      </c>
      <c r="F64" s="242" t="s">
        <v>201</v>
      </c>
      <c r="G64" s="152">
        <v>9432</v>
      </c>
      <c r="H64" s="152">
        <v>6936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127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1628</v>
      </c>
      <c r="H66" s="152">
        <v>1419</v>
      </c>
    </row>
    <row r="67" spans="1:8" ht="15">
      <c r="A67" s="235" t="s">
        <v>207</v>
      </c>
      <c r="B67" s="241" t="s">
        <v>208</v>
      </c>
      <c r="C67" s="151">
        <v>53</v>
      </c>
      <c r="D67" s="151"/>
      <c r="E67" s="237" t="s">
        <v>209</v>
      </c>
      <c r="F67" s="242" t="s">
        <v>210</v>
      </c>
      <c r="G67" s="152">
        <v>471</v>
      </c>
      <c r="H67" s="152">
        <v>396</v>
      </c>
    </row>
    <row r="68" spans="1:8" ht="15">
      <c r="A68" s="235" t="s">
        <v>211</v>
      </c>
      <c r="B68" s="241" t="s">
        <v>212</v>
      </c>
      <c r="C68" s="151">
        <v>16288</v>
      </c>
      <c r="D68" s="151">
        <v>13937</v>
      </c>
      <c r="E68" s="237" t="s">
        <v>213</v>
      </c>
      <c r="F68" s="242" t="s">
        <v>214</v>
      </c>
      <c r="G68" s="152">
        <v>667</v>
      </c>
      <c r="H68" s="152">
        <v>311</v>
      </c>
    </row>
    <row r="69" spans="1:8" ht="15">
      <c r="A69" s="235" t="s">
        <v>215</v>
      </c>
      <c r="B69" s="241" t="s">
        <v>216</v>
      </c>
      <c r="C69" s="151">
        <v>1149</v>
      </c>
      <c r="D69" s="151">
        <v>2954</v>
      </c>
      <c r="E69" s="251" t="s">
        <v>78</v>
      </c>
      <c r="F69" s="242" t="s">
        <v>217</v>
      </c>
      <c r="G69" s="152">
        <v>19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12713</v>
      </c>
      <c r="H71" s="161">
        <f>H59+H60+H61+H69+H70</f>
        <v>9682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1220</v>
      </c>
      <c r="D72" s="151">
        <v>721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18729</v>
      </c>
      <c r="D75" s="155">
        <f>SUM(D67:D74)</f>
        <v>17625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634</v>
      </c>
      <c r="H76" s="152">
        <v>634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1649</v>
      </c>
      <c r="D78" s="155">
        <f>SUM(D79:D81)</f>
        <v>1696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13347</v>
      </c>
      <c r="H79" s="162">
        <f>H71+H74+H75+H76</f>
        <v>10316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1649</v>
      </c>
      <c r="D81" s="151">
        <v>1696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1649</v>
      </c>
      <c r="D84" s="155">
        <f>D83+D82+D78</f>
        <v>1696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28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3905</v>
      </c>
      <c r="D88" s="151">
        <v>4167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8975</v>
      </c>
      <c r="D89" s="151">
        <v>7124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12908</v>
      </c>
      <c r="D91" s="155">
        <f>SUM(D87:D90)</f>
        <v>11309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80</v>
      </c>
      <c r="D92" s="151">
        <v>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43362</v>
      </c>
      <c r="D93" s="155">
        <f>D64+D75+D84+D91+D92</f>
        <v>41350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80492</v>
      </c>
      <c r="D94" s="164">
        <f>D93+D55</f>
        <v>73735</v>
      </c>
      <c r="E94" s="449" t="s">
        <v>270</v>
      </c>
      <c r="F94" s="289" t="s">
        <v>271</v>
      </c>
      <c r="G94" s="165">
        <f>G36+G39+G55+G79</f>
        <v>80492</v>
      </c>
      <c r="H94" s="165">
        <f>H36+H39+H55+H79</f>
        <v>73735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">
      <selection activeCell="D66" sqref="D6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41729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11349</v>
      </c>
      <c r="D9" s="46">
        <v>10190</v>
      </c>
      <c r="E9" s="298" t="s">
        <v>285</v>
      </c>
      <c r="F9" s="549" t="s">
        <v>286</v>
      </c>
      <c r="G9" s="550">
        <v>23702</v>
      </c>
      <c r="H9" s="550">
        <v>20917</v>
      </c>
    </row>
    <row r="10" spans="1:8" ht="12">
      <c r="A10" s="298" t="s">
        <v>287</v>
      </c>
      <c r="B10" s="299" t="s">
        <v>288</v>
      </c>
      <c r="C10" s="46">
        <v>1745</v>
      </c>
      <c r="D10" s="46">
        <v>1626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1485</v>
      </c>
      <c r="D11" s="46">
        <v>1628</v>
      </c>
      <c r="E11" s="300" t="s">
        <v>293</v>
      </c>
      <c r="F11" s="549" t="s">
        <v>294</v>
      </c>
      <c r="G11" s="550">
        <v>159</v>
      </c>
      <c r="H11" s="550">
        <v>98</v>
      </c>
    </row>
    <row r="12" spans="1:8" ht="12">
      <c r="A12" s="298" t="s">
        <v>295</v>
      </c>
      <c r="B12" s="299" t="s">
        <v>296</v>
      </c>
      <c r="C12" s="46">
        <v>4427</v>
      </c>
      <c r="D12" s="46">
        <v>3908</v>
      </c>
      <c r="E12" s="300" t="s">
        <v>78</v>
      </c>
      <c r="F12" s="549" t="s">
        <v>297</v>
      </c>
      <c r="G12" s="550">
        <v>243</v>
      </c>
      <c r="H12" s="550">
        <v>303</v>
      </c>
    </row>
    <row r="13" spans="1:18" ht="12">
      <c r="A13" s="298" t="s">
        <v>298</v>
      </c>
      <c r="B13" s="299" t="s">
        <v>299</v>
      </c>
      <c r="C13" s="46">
        <v>970</v>
      </c>
      <c r="D13" s="46">
        <v>890</v>
      </c>
      <c r="E13" s="301" t="s">
        <v>51</v>
      </c>
      <c r="F13" s="551" t="s">
        <v>300</v>
      </c>
      <c r="G13" s="548">
        <f>SUM(G9:G12)</f>
        <v>24104</v>
      </c>
      <c r="H13" s="548">
        <f>SUM(H9:H12)</f>
        <v>21318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</v>
      </c>
      <c r="D14" s="46">
        <v>50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-143</v>
      </c>
      <c r="D15" s="47">
        <v>-565</v>
      </c>
      <c r="E15" s="296" t="s">
        <v>305</v>
      </c>
      <c r="F15" s="554" t="s">
        <v>306</v>
      </c>
      <c r="G15" s="550"/>
      <c r="H15" s="550">
        <v>3</v>
      </c>
    </row>
    <row r="16" spans="1:8" ht="12">
      <c r="A16" s="298" t="s">
        <v>307</v>
      </c>
      <c r="B16" s="299" t="s">
        <v>308</v>
      </c>
      <c r="C16" s="47">
        <v>111</v>
      </c>
      <c r="D16" s="47">
        <v>315</v>
      </c>
      <c r="E16" s="298" t="s">
        <v>309</v>
      </c>
      <c r="F16" s="552" t="s">
        <v>310</v>
      </c>
      <c r="G16" s="555"/>
      <c r="H16" s="555">
        <v>3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19948</v>
      </c>
      <c r="D19" s="49">
        <f>SUM(D9:D15)+D16</f>
        <v>18042</v>
      </c>
      <c r="E19" s="304" t="s">
        <v>317</v>
      </c>
      <c r="F19" s="552" t="s">
        <v>318</v>
      </c>
      <c r="G19" s="550">
        <v>6</v>
      </c>
      <c r="H19" s="550">
        <v>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</v>
      </c>
      <c r="D22" s="46">
        <v>12</v>
      </c>
      <c r="E22" s="304" t="s">
        <v>326</v>
      </c>
      <c r="F22" s="552" t="s">
        <v>327</v>
      </c>
      <c r="G22" s="550">
        <v>7</v>
      </c>
      <c r="H22" s="550">
        <v>52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18</v>
      </c>
      <c r="H23" s="550"/>
    </row>
    <row r="24" spans="1:18" ht="12">
      <c r="A24" s="298" t="s">
        <v>332</v>
      </c>
      <c r="B24" s="305" t="s">
        <v>333</v>
      </c>
      <c r="C24" s="46">
        <v>15</v>
      </c>
      <c r="D24" s="46">
        <v>56</v>
      </c>
      <c r="E24" s="301" t="s">
        <v>103</v>
      </c>
      <c r="F24" s="554" t="s">
        <v>334</v>
      </c>
      <c r="G24" s="548">
        <f>SUM(G19:G23)</f>
        <v>31</v>
      </c>
      <c r="H24" s="548">
        <f>SUM(H19:H23)</f>
        <v>86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47</v>
      </c>
      <c r="D26" s="49">
        <f>SUM(D22:D25)</f>
        <v>92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19995</v>
      </c>
      <c r="D28" s="50">
        <f>D26+D19</f>
        <v>18134</v>
      </c>
      <c r="E28" s="127" t="s">
        <v>339</v>
      </c>
      <c r="F28" s="554" t="s">
        <v>340</v>
      </c>
      <c r="G28" s="548">
        <f>G13+G15+G24</f>
        <v>24135</v>
      </c>
      <c r="H28" s="548">
        <f>H13+H15+H24</f>
        <v>21407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4140</v>
      </c>
      <c r="D30" s="50">
        <f>IF((H28-D28)&gt;0,H28-D28,0)</f>
        <v>3273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19995</v>
      </c>
      <c r="D33" s="49">
        <f>D28-D31+D32</f>
        <v>18134</v>
      </c>
      <c r="E33" s="127" t="s">
        <v>353</v>
      </c>
      <c r="F33" s="554" t="s">
        <v>354</v>
      </c>
      <c r="G33" s="53">
        <f>G32-G31+G28</f>
        <v>24135</v>
      </c>
      <c r="H33" s="53">
        <f>H32-H31+H28</f>
        <v>21407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4140</v>
      </c>
      <c r="D34" s="50">
        <f>IF((H33-D33)&gt;0,H33-D33,0)</f>
        <v>3273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414</v>
      </c>
      <c r="D35" s="49">
        <f>D36+D37+D38</f>
        <v>327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414</v>
      </c>
      <c r="D36" s="46">
        <v>327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3726</v>
      </c>
      <c r="D39" s="460">
        <f>+IF((H33-D33-D35)&gt;0,H33-D33-D35,0)</f>
        <v>2946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3726</v>
      </c>
      <c r="D41" s="52">
        <f>IF(H39=0,IF(D39-D40&gt;0,D39-D40+H40,0),IF(H39-H40&lt;0,H40-H39+D39,0))</f>
        <v>2946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24135</v>
      </c>
      <c r="D42" s="53">
        <f>D33+D35+D39</f>
        <v>21407</v>
      </c>
      <c r="E42" s="128" t="s">
        <v>380</v>
      </c>
      <c r="F42" s="129" t="s">
        <v>381</v>
      </c>
      <c r="G42" s="53">
        <f>G39+G33</f>
        <v>24135</v>
      </c>
      <c r="H42" s="53">
        <f>H39+H33</f>
        <v>21407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41751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4" sqref="B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41729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23808</v>
      </c>
      <c r="D10" s="54">
        <v>20778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-13498</v>
      </c>
      <c r="D11" s="54">
        <v>-11587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-4988</v>
      </c>
      <c r="D13" s="54">
        <v>-4488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-63</v>
      </c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-160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70</v>
      </c>
      <c r="D16" s="54">
        <v>142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-5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-89</v>
      </c>
      <c r="D19" s="54">
        <v>-299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5068</v>
      </c>
      <c r="D20" s="55">
        <f>SUM(D10:D19)</f>
        <v>4527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-3377</v>
      </c>
      <c r="D22" s="54">
        <v>-2445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-3377</v>
      </c>
      <c r="D32" s="55">
        <f>SUM(D22:D31)</f>
        <v>-2445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-81</v>
      </c>
      <c r="D37" s="54">
        <v>-265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</v>
      </c>
      <c r="D38" s="54">
        <v>-9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</v>
      </c>
      <c r="D39" s="54">
        <v>-9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</v>
      </c>
      <c r="D40" s="54">
        <v>-4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-92</v>
      </c>
      <c r="D42" s="55">
        <f>SUM(D34:D41)</f>
        <v>-287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1599</v>
      </c>
      <c r="D43" s="55">
        <f>D42+D32+D20</f>
        <v>1795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11309</v>
      </c>
      <c r="D44" s="132">
        <v>12702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12908</v>
      </c>
      <c r="D45" s="55">
        <f>D44+D43</f>
        <v>14497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3934</v>
      </c>
      <c r="D46" s="56">
        <v>4033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8974</v>
      </c>
      <c r="D47" s="56">
        <v>12044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41729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34060</v>
      </c>
      <c r="J11" s="58">
        <f>'справка №1-БАЛАНС'!H29+'справка №1-БАЛАНС'!H32</f>
        <v>0</v>
      </c>
      <c r="K11" s="60"/>
      <c r="L11" s="344">
        <f>SUM(C11:K11)</f>
        <v>62222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34060</v>
      </c>
      <c r="J15" s="61">
        <f t="shared" si="2"/>
        <v>0</v>
      </c>
      <c r="K15" s="61">
        <f t="shared" si="2"/>
        <v>0</v>
      </c>
      <c r="L15" s="344">
        <f t="shared" si="1"/>
        <v>62222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3726</v>
      </c>
      <c r="J16" s="345">
        <f>+'справка №1-БАЛАНС'!G32</f>
        <v>0</v>
      </c>
      <c r="K16" s="60"/>
      <c r="L16" s="344">
        <f t="shared" si="1"/>
        <v>3726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-34</v>
      </c>
      <c r="F28" s="60"/>
      <c r="G28" s="60"/>
      <c r="H28" s="60"/>
      <c r="I28" s="60">
        <v>34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11065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37820</v>
      </c>
      <c r="J29" s="59">
        <f t="shared" si="6"/>
        <v>0</v>
      </c>
      <c r="K29" s="59">
        <f t="shared" si="6"/>
        <v>0</v>
      </c>
      <c r="L29" s="344">
        <f t="shared" si="1"/>
        <v>65948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11065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37820</v>
      </c>
      <c r="J32" s="59">
        <f t="shared" si="7"/>
        <v>0</v>
      </c>
      <c r="K32" s="59">
        <f t="shared" si="7"/>
        <v>0</v>
      </c>
      <c r="L32" s="344">
        <f t="shared" si="1"/>
        <v>65948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3" sqref="C3: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41729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16939</v>
      </c>
      <c r="E10" s="189">
        <v>88</v>
      </c>
      <c r="F10" s="189"/>
      <c r="G10" s="74">
        <f aca="true" t="shared" si="2" ref="G10:G39">D10+E10-F10</f>
        <v>17027</v>
      </c>
      <c r="H10" s="65"/>
      <c r="I10" s="65"/>
      <c r="J10" s="74">
        <f aca="true" t="shared" si="3" ref="J10:J39">G10+H10-I10</f>
        <v>17027</v>
      </c>
      <c r="K10" s="65">
        <v>4912</v>
      </c>
      <c r="L10" s="65">
        <v>169</v>
      </c>
      <c r="M10" s="65"/>
      <c r="N10" s="74">
        <f aca="true" t="shared" si="4" ref="N10:N39">K10+L10-M10</f>
        <v>5081</v>
      </c>
      <c r="O10" s="65"/>
      <c r="P10" s="65"/>
      <c r="Q10" s="74">
        <f t="shared" si="0"/>
        <v>5081</v>
      </c>
      <c r="R10" s="74">
        <f t="shared" si="1"/>
        <v>11946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65717</v>
      </c>
      <c r="E11" s="189">
        <v>3316</v>
      </c>
      <c r="F11" s="189">
        <v>881</v>
      </c>
      <c r="G11" s="74">
        <f t="shared" si="2"/>
        <v>68152</v>
      </c>
      <c r="H11" s="65"/>
      <c r="I11" s="65"/>
      <c r="J11" s="74">
        <f t="shared" si="3"/>
        <v>68152</v>
      </c>
      <c r="K11" s="65">
        <v>54245</v>
      </c>
      <c r="L11" s="65">
        <v>1216</v>
      </c>
      <c r="M11" s="65">
        <v>881</v>
      </c>
      <c r="N11" s="74">
        <f t="shared" si="4"/>
        <v>54580</v>
      </c>
      <c r="O11" s="65"/>
      <c r="P11" s="65"/>
      <c r="Q11" s="74">
        <f t="shared" si="0"/>
        <v>54580</v>
      </c>
      <c r="R11" s="74">
        <f t="shared" si="1"/>
        <v>13572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2687</v>
      </c>
      <c r="E12" s="189"/>
      <c r="F12" s="189"/>
      <c r="G12" s="74">
        <f t="shared" si="2"/>
        <v>2687</v>
      </c>
      <c r="H12" s="65"/>
      <c r="I12" s="65"/>
      <c r="J12" s="74">
        <f t="shared" si="3"/>
        <v>2687</v>
      </c>
      <c r="K12" s="65">
        <v>723</v>
      </c>
      <c r="L12" s="65">
        <v>27</v>
      </c>
      <c r="M12" s="65"/>
      <c r="N12" s="74">
        <f t="shared" si="4"/>
        <v>750</v>
      </c>
      <c r="O12" s="65"/>
      <c r="P12" s="65"/>
      <c r="Q12" s="74">
        <f t="shared" si="0"/>
        <v>750</v>
      </c>
      <c r="R12" s="74">
        <f t="shared" si="1"/>
        <v>1937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1376</v>
      </c>
      <c r="E13" s="189">
        <v>40</v>
      </c>
      <c r="F13" s="189">
        <v>4</v>
      </c>
      <c r="G13" s="74">
        <f t="shared" si="2"/>
        <v>1412</v>
      </c>
      <c r="H13" s="65"/>
      <c r="I13" s="65"/>
      <c r="J13" s="74">
        <f t="shared" si="3"/>
        <v>1412</v>
      </c>
      <c r="K13" s="65">
        <v>855</v>
      </c>
      <c r="L13" s="65">
        <v>48</v>
      </c>
      <c r="M13" s="65">
        <v>4</v>
      </c>
      <c r="N13" s="74">
        <f t="shared" si="4"/>
        <v>899</v>
      </c>
      <c r="O13" s="65"/>
      <c r="P13" s="65"/>
      <c r="Q13" s="74">
        <f t="shared" si="0"/>
        <v>899</v>
      </c>
      <c r="R13" s="74">
        <f t="shared" si="1"/>
        <v>513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1219</v>
      </c>
      <c r="E14" s="189">
        <v>10</v>
      </c>
      <c r="F14" s="189">
        <v>5</v>
      </c>
      <c r="G14" s="74">
        <f t="shared" si="2"/>
        <v>1224</v>
      </c>
      <c r="H14" s="65"/>
      <c r="I14" s="65"/>
      <c r="J14" s="74">
        <f t="shared" si="3"/>
        <v>1224</v>
      </c>
      <c r="K14" s="65">
        <v>1051</v>
      </c>
      <c r="L14" s="65">
        <v>12</v>
      </c>
      <c r="M14" s="65">
        <v>5</v>
      </c>
      <c r="N14" s="74">
        <f t="shared" si="4"/>
        <v>1058</v>
      </c>
      <c r="O14" s="65"/>
      <c r="P14" s="65"/>
      <c r="Q14" s="74">
        <f t="shared" si="0"/>
        <v>1058</v>
      </c>
      <c r="R14" s="74">
        <f t="shared" si="1"/>
        <v>166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1856</v>
      </c>
      <c r="E15" s="457">
        <v>6230</v>
      </c>
      <c r="F15" s="457">
        <v>3517</v>
      </c>
      <c r="G15" s="74">
        <f t="shared" si="2"/>
        <v>4569</v>
      </c>
      <c r="H15" s="458"/>
      <c r="I15" s="458"/>
      <c r="J15" s="74">
        <f t="shared" si="3"/>
        <v>4569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4569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90922</v>
      </c>
      <c r="E17" s="194">
        <f>SUM(E9:E16)</f>
        <v>9684</v>
      </c>
      <c r="F17" s="194">
        <f>SUM(F9:F16)</f>
        <v>4407</v>
      </c>
      <c r="G17" s="74">
        <f t="shared" si="2"/>
        <v>96199</v>
      </c>
      <c r="H17" s="75">
        <f>SUM(H9:H16)</f>
        <v>0</v>
      </c>
      <c r="I17" s="75">
        <f>SUM(I9:I16)</f>
        <v>0</v>
      </c>
      <c r="J17" s="74">
        <f t="shared" si="3"/>
        <v>96199</v>
      </c>
      <c r="K17" s="75">
        <f>SUM(K9:K16)</f>
        <v>61786</v>
      </c>
      <c r="L17" s="75">
        <f>SUM(L9:L16)</f>
        <v>1472</v>
      </c>
      <c r="M17" s="75">
        <f>SUM(M9:M16)</f>
        <v>890</v>
      </c>
      <c r="N17" s="74">
        <f t="shared" si="4"/>
        <v>62368</v>
      </c>
      <c r="O17" s="75">
        <f>SUM(O9:O16)</f>
        <v>0</v>
      </c>
      <c r="P17" s="75">
        <f>SUM(P9:P16)</f>
        <v>0</v>
      </c>
      <c r="Q17" s="74">
        <f t="shared" si="5"/>
        <v>62368</v>
      </c>
      <c r="R17" s="74">
        <f t="shared" si="6"/>
        <v>33831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39</v>
      </c>
      <c r="E21" s="189">
        <v>3</v>
      </c>
      <c r="F21" s="189"/>
      <c r="G21" s="74">
        <f t="shared" si="2"/>
        <v>42</v>
      </c>
      <c r="H21" s="65"/>
      <c r="I21" s="65"/>
      <c r="J21" s="74">
        <f t="shared" si="3"/>
        <v>42</v>
      </c>
      <c r="K21" s="65">
        <v>36</v>
      </c>
      <c r="L21" s="65">
        <v>1</v>
      </c>
      <c r="M21" s="65"/>
      <c r="N21" s="74">
        <f t="shared" si="4"/>
        <v>37</v>
      </c>
      <c r="O21" s="65"/>
      <c r="P21" s="65"/>
      <c r="Q21" s="74">
        <f t="shared" si="5"/>
        <v>37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1448</v>
      </c>
      <c r="E22" s="189">
        <v>60</v>
      </c>
      <c r="F22" s="189"/>
      <c r="G22" s="74">
        <f t="shared" si="2"/>
        <v>1508</v>
      </c>
      <c r="H22" s="65"/>
      <c r="I22" s="65"/>
      <c r="J22" s="74">
        <f t="shared" si="3"/>
        <v>1508</v>
      </c>
      <c r="K22" s="65">
        <v>1404</v>
      </c>
      <c r="L22" s="65">
        <v>11</v>
      </c>
      <c r="M22" s="65"/>
      <c r="N22" s="74">
        <f t="shared" si="4"/>
        <v>1415</v>
      </c>
      <c r="O22" s="65"/>
      <c r="P22" s="65"/>
      <c r="Q22" s="74">
        <f t="shared" si="5"/>
        <v>1415</v>
      </c>
      <c r="R22" s="74">
        <f t="shared" si="6"/>
        <v>93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221</v>
      </c>
      <c r="L24" s="65">
        <v>1</v>
      </c>
      <c r="M24" s="65"/>
      <c r="N24" s="74">
        <f t="shared" si="4"/>
        <v>222</v>
      </c>
      <c r="O24" s="65"/>
      <c r="P24" s="65"/>
      <c r="Q24" s="74">
        <f t="shared" si="5"/>
        <v>222</v>
      </c>
      <c r="R24" s="74">
        <f t="shared" si="6"/>
        <v>36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1745</v>
      </c>
      <c r="E25" s="190">
        <f aca="true" t="shared" si="7" ref="E25:P25">SUM(E21:E24)</f>
        <v>63</v>
      </c>
      <c r="F25" s="190">
        <f t="shared" si="7"/>
        <v>0</v>
      </c>
      <c r="G25" s="67">
        <f t="shared" si="2"/>
        <v>1808</v>
      </c>
      <c r="H25" s="66">
        <f t="shared" si="7"/>
        <v>0</v>
      </c>
      <c r="I25" s="66">
        <f t="shared" si="7"/>
        <v>0</v>
      </c>
      <c r="J25" s="67">
        <f t="shared" si="3"/>
        <v>1808</v>
      </c>
      <c r="K25" s="66">
        <f t="shared" si="7"/>
        <v>1661</v>
      </c>
      <c r="L25" s="66">
        <f t="shared" si="7"/>
        <v>13</v>
      </c>
      <c r="M25" s="66">
        <f t="shared" si="7"/>
        <v>0</v>
      </c>
      <c r="N25" s="67">
        <f t="shared" si="4"/>
        <v>1674</v>
      </c>
      <c r="O25" s="66">
        <f t="shared" si="7"/>
        <v>0</v>
      </c>
      <c r="P25" s="66">
        <f t="shared" si="7"/>
        <v>0</v>
      </c>
      <c r="Q25" s="67">
        <f t="shared" si="5"/>
        <v>1674</v>
      </c>
      <c r="R25" s="67">
        <f t="shared" si="6"/>
        <v>134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/>
      <c r="F28" s="189"/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92703</v>
      </c>
      <c r="E40" s="438">
        <f>E17+E18+E19+E25+E38+E39</f>
        <v>9747</v>
      </c>
      <c r="F40" s="438">
        <f aca="true" t="shared" si="13" ref="F40:R40">F17+F18+F19+F25+F38+F39</f>
        <v>4407</v>
      </c>
      <c r="G40" s="438">
        <f t="shared" si="13"/>
        <v>98043</v>
      </c>
      <c r="H40" s="438">
        <f t="shared" si="13"/>
        <v>0</v>
      </c>
      <c r="I40" s="438">
        <f t="shared" si="13"/>
        <v>0</v>
      </c>
      <c r="J40" s="438">
        <f t="shared" si="13"/>
        <v>98043</v>
      </c>
      <c r="K40" s="438">
        <f t="shared" si="13"/>
        <v>63447</v>
      </c>
      <c r="L40" s="438">
        <f t="shared" si="13"/>
        <v>1485</v>
      </c>
      <c r="M40" s="438">
        <f t="shared" si="13"/>
        <v>890</v>
      </c>
      <c r="N40" s="438">
        <f t="shared" si="13"/>
        <v>64042</v>
      </c>
      <c r="O40" s="438">
        <f t="shared" si="13"/>
        <v>0</v>
      </c>
      <c r="P40" s="438">
        <f t="shared" si="13"/>
        <v>0</v>
      </c>
      <c r="Q40" s="438">
        <f t="shared" si="13"/>
        <v>64042</v>
      </c>
      <c r="R40" s="438">
        <f t="shared" si="13"/>
        <v>34001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117" sqref="F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41729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53</v>
      </c>
      <c r="D24" s="119">
        <f>SUM(D25:D27)</f>
        <v>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53</v>
      </c>
      <c r="D26" s="108">
        <v>53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16288</v>
      </c>
      <c r="D28" s="108">
        <v>16288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1149</v>
      </c>
      <c r="D29" s="108">
        <v>1149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1220</v>
      </c>
      <c r="D33" s="105">
        <f>SUM(D34:D37)</f>
        <v>1220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1220</v>
      </c>
      <c r="D35" s="108">
        <v>1220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</v>
      </c>
      <c r="D38" s="105">
        <f>SUM(D39:D42)</f>
        <v>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</v>
      </c>
      <c r="D42" s="108">
        <v>19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18729</v>
      </c>
      <c r="D43" s="104">
        <f>D24+D28+D29+D31+D30+D32+D33+D38</f>
        <v>18729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21858</v>
      </c>
      <c r="D44" s="103">
        <f>D43+D21+D19+D9</f>
        <v>18729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487</v>
      </c>
      <c r="D56" s="103">
        <f>D57+D59</f>
        <v>0</v>
      </c>
      <c r="E56" s="119">
        <f t="shared" si="1"/>
        <v>487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487</v>
      </c>
      <c r="D57" s="108"/>
      <c r="E57" s="119">
        <f t="shared" si="1"/>
        <v>487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13</v>
      </c>
      <c r="D62" s="108"/>
      <c r="E62" s="119">
        <f t="shared" si="1"/>
        <v>13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312</v>
      </c>
      <c r="D64" s="108"/>
      <c r="E64" s="119">
        <f t="shared" si="1"/>
        <v>312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812</v>
      </c>
      <c r="D66" s="103">
        <f>D52+D56+D61+D62+D63+D64</f>
        <v>0</v>
      </c>
      <c r="E66" s="119">
        <f t="shared" si="1"/>
        <v>812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385</v>
      </c>
      <c r="D68" s="108"/>
      <c r="E68" s="119">
        <f t="shared" si="1"/>
        <v>385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119</v>
      </c>
      <c r="D71" s="105">
        <f>SUM(D72:D74)</f>
        <v>119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119</v>
      </c>
      <c r="D73" s="108">
        <v>119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245</v>
      </c>
      <c r="D75" s="103">
        <f>D76+D78</f>
        <v>245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245</v>
      </c>
      <c r="D76" s="108">
        <v>245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12330</v>
      </c>
      <c r="D85" s="104">
        <f>SUM(D86:D90)+D94</f>
        <v>12330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</v>
      </c>
      <c r="D86" s="108">
        <v>5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9432</v>
      </c>
      <c r="D87" s="108">
        <v>9432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127</v>
      </c>
      <c r="D88" s="108">
        <v>127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1628</v>
      </c>
      <c r="D89" s="108">
        <v>1628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667</v>
      </c>
      <c r="D90" s="103">
        <f>SUM(D91:D93)</f>
        <v>667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414</v>
      </c>
      <c r="D91" s="108">
        <v>414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253</v>
      </c>
      <c r="D93" s="108">
        <v>253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471</v>
      </c>
      <c r="D94" s="108">
        <v>471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19</v>
      </c>
      <c r="D95" s="108">
        <v>19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12713</v>
      </c>
      <c r="D96" s="104">
        <f>D85+D80+D75+D71+D95</f>
        <v>12713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13910</v>
      </c>
      <c r="D97" s="104">
        <f>D96+D68+D66</f>
        <v>12713</v>
      </c>
      <c r="E97" s="104">
        <f>E96+E68+E66</f>
        <v>1197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3" sqref="A4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41729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67</v>
      </c>
      <c r="H24" s="98"/>
      <c r="I24" s="434">
        <f t="shared" si="0"/>
        <v>1648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67</v>
      </c>
      <c r="H26" s="85">
        <f t="shared" si="2"/>
        <v>0</v>
      </c>
      <c r="I26" s="434">
        <f t="shared" si="0"/>
        <v>1648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9" sqref="D15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41729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2014-04-15T09:00:57Z</cp:lastPrinted>
  <dcterms:created xsi:type="dcterms:W3CDTF">2000-06-29T12:02:40Z</dcterms:created>
  <dcterms:modified xsi:type="dcterms:W3CDTF">2014-04-16T12:11:33Z</dcterms:modified>
  <cp:category/>
  <cp:version/>
  <cp:contentType/>
  <cp:contentStatus/>
</cp:coreProperties>
</file>