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<sst xmlns="http://schemas.openxmlformats.org/spreadsheetml/2006/main" count="4326" uniqueCount="1007">
  <si>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</si>
  <si>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</si>
  <si>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</si>
  <si>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</si>
  <si>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</si>
  <si>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</si>
  <si>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</si>
  <si>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</si>
  <si>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</si>
  <si>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</si>
  <si>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</si>
  <si>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</si>
  <si>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</si>
  <si>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</si>
  <si>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</si>
  <si>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</si>
  <si>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</si>
  <si>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</si>
  <si>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</si>
  <si>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</si>
  <si>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</si>
  <si>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</si>
  <si>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</si>
  <si>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</si>
  <si>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</si>
  <si>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</si>
  <si>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</si>
  <si>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</si>
  <si>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</si>
  <si>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</si>
  <si>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</si>
  <si>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</si>
  <si>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</si>
  <si>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</si>
  <si>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</si>
  <si>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</si>
  <si>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</si>
  <si>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</si>
  <si>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</si>
  <si>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</si>
  <si>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</si>
  <si>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</si>
  <si>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</si>
  <si>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</si>
  <si>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</si>
  <si>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</si>
  <si>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</si>
  <si>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</si>
  <si>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</si>
  <si>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</si>
  <si>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</si>
  <si>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</si>
  <si>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</si>
  <si>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</si>
  <si>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</si>
  <si>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</si>
  <si>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</si>
  <si>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</si>
  <si>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</si>
  <si>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</si>
  <si>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</si>
  <si>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</si>
  <si>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</si>
  <si>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</si>
  <si>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</si>
  <si>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</si>
  <si>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</si>
  <si>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</si>
  <si>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</si>
  <si>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</si>
  <si>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</si>
  <si>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</si>
  <si>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</si>
  <si>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</si>
  <si>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</si>
  <si>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</si>
  <si>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</si>
  <si>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</si>
  <si>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</si>
  <si>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</si>
  <si>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</si>
  <si>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</si>
  <si>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</si>
  <si>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</si>
  <si>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</si>
  <si>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</si>
  <si>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</si>
  <si>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</si>
  <si>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</si>
  <si>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</si>
  <si>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</si>
  <si>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</si>
  <si>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</si>
  <si>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</si>
  <si>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</si>
  <si>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</si>
  <si>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</si>
  <si>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</si>
  <si>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</si>
  <si>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</si>
  <si>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</si>
  <si>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</si>
  <si>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</si>
  <si>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</si>
  <si>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</si>
  <si>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</si>
  <si>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</si>
  <si>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</si>
  <si>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</si>
  <si>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</si>
  <si>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</si>
  <si>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</si>
  <si>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</si>
  <si>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</si>
  <si>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</si>
  <si>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</si>
  <si>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</si>
  <si>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</si>
  <si>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</si>
  <si>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</si>
  <si>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</si>
  <si>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</si>
  <si>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</si>
  <si>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</si>
  <si>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</si>
  <si>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</si>
  <si>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</si>
  <si>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</si>
  <si>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</si>
  <si>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</si>
  <si>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</si>
  <si>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</si>
  <si>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</si>
  <si>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</si>
  <si>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</si>
  <si>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</si>
  <si>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</si>
  <si>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</si>
  <si>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</si>
  <si>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</si>
  <si>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</si>
  <si>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</si>
  <si>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</si>
  <si>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</si>
  <si>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</si>
  <si>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</si>
  <si>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</si>
  <si>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</si>
  <si>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</si>
  <si>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</si>
  <si>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</si>
  <si>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</si>
  <si>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</si>
  <si>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</si>
  <si>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</si>
  <si>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</si>
  <si>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</si>
  <si>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</si>
  <si>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</si>
  <si>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</si>
  <si>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</si>
  <si>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</si>
  <si>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</si>
  <si>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</si>
  <si>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</si>
  <si>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</si>
  <si>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</si>
  <si>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</si>
  <si>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</si>
  <si>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</si>
  <si>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</si>
  <si>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</si>
  <si>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</si>
  <si>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</si>
  <si>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</si>
  <si>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</si>
  <si>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</si>
  <si>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</si>
  <si>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</si>
  <si>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</si>
  <si>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</si>
  <si>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</si>
  <si>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</si>
  <si>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</si>
  <si>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</si>
  <si>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</si>
  <si>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</si>
  <si>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</si>
  <si>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</si>
  <si>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</si>
  <si>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</si>
  <si>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</si>
  <si>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</si>
  <si>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</si>
  <si>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</si>
  <si>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</si>
  <si>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</si>
  <si>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</si>
  <si>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</si>
  <si>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</si>
  <si>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</si>
  <si>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</si>
  <si>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</si>
  <si>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</si>
  <si>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</si>
  <si>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</si>
  <si>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</si>
  <si>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</si>
  <si>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</si>
  <si>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</si>
  <si>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</si>
  <si>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</si>
  <si>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</si>
  <si>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</si>
  <si>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</si>
  <si>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</si>
  <si>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</si>
  <si>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</si>
  <si>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</si>
  <si>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</si>
  <si>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</si>
  <si>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</si>
  <si>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</si>
  <si>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</si>
  <si>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</si>
  <si>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</si>
  <si>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</si>
  <si>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</si>
  <si>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</si>
  <si>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</si>
  <si>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</si>
  <si>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</si>
  <si>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</si>
  <si>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</si>
  <si>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</si>
  <si>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</si>
  <si>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</si>
  <si>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</si>
  <si>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</si>
  <si>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</si>
  <si>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</si>
  <si>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</si>
  <si>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</si>
  <si>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</si>
  <si>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</si>
  <si>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</si>
  <si>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</si>
  <si>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</si>
  <si>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</si>
  <si>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</si>
  <si>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</si>
  <si>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</si>
  <si>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</si>
  <si>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</si>
  <si>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</si>
  <si>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</si>
  <si>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</si>
  <si>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</si>
  <si>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</si>
  <si>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</si>
  <si>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</si>
  <si>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</si>
  <si>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</si>
  <si>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</si>
  <si>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</si>
  <si>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</si>
  <si>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</si>
  <si>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</si>
  <si>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</si>
  <si>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</si>
  <si>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</si>
  <si>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</si>
  <si>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</si>
  <si>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</si>
  <si>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</si>
  <si>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</si>
  <si>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</si>
  <si>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</si>
  <si>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</si>
  <si>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</si>
  <si>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</si>
  <si>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</si>
  <si>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</si>
  <si>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</si>
  <si>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</si>
  <si>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</si>
  <si>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</si>
  <si>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</si>
  <si>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</si>
  <si>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</si>
  <si>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</si>
  <si>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</si>
  <si>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</si>
  <si>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</si>
  <si>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</si>
  <si>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</si>
  <si>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</si>
  <si>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</si>
  <si>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</si>
  <si>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</si>
  <si>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</si>
  <si>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</si>
  <si>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</si>
  <si>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</si>
  <si>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</si>
  <si>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</si>
  <si>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</si>
  <si>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</si>
  <si>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</si>
  <si>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</si>
  <si>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</si>
  <si>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</si>
  <si>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</si>
  <si>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</si>
  <si>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</si>
  <si>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</si>
  <si>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</si>
  <si>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</si>
  <si>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</si>
  <si>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</si>
  <si>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</si>
  <si>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</si>
  <si>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</si>
  <si>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</si>
  <si>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</si>
  <si>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</si>
  <si>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</si>
  <si>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</si>
  <si>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</si>
  <si>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</si>
  <si>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</si>
  <si>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</si>
  <si>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</si>
  <si>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</si>
  <si>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</si>
  <si>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</si>
  <si>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</si>
  <si>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</si>
  <si>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</si>
  <si>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</si>
  <si>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</si>
  <si>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</si>
  <si>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</si>
  <si>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</si>
  <si>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</si>
  <si>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</si>
  <si>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</si>
  <si>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</si>
  <si>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</si>
  <si>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</si>
  <si>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</si>
  <si>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</si>
  <si>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</si>
  <si>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</si>
  <si>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</si>
  <si>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</si>
  <si>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</si>
  <si>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</si>
  <si>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</si>
  <si>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</si>
  <si>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</si>
  <si>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</si>
  <si>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</si>
  <si>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</si>
  <si>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</si>
  <si>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</si>
  <si>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</si>
  <si>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</si>
  <si>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</si>
  <si>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</si>
  <si>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</si>
  <si>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</si>
  <si>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</si>
  <si>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</si>
  <si>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</si>
  <si>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</si>
  <si>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</si>
  <si>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</si>
  <si>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</si>
  <si>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</si>
  <si>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</si>
  <si>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</si>
  <si>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</si>
  <si>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</si>
  <si>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</si>
  <si>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</si>
  <si>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</si>
  <si>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</si>
  <si>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</si>
  <si>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</si>
  <si>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</si>
  <si>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</si>
  <si>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</si>
  <si>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</si>
  <si>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</si>
  <si>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</si>
  <si>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</si>
  <si>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</si>
  <si>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</si>
  <si>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</si>
  <si>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</si>
  <si>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</si>
  <si>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</si>
  <si>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</si>
  <si>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</si>
  <si>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</si>
  <si>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</si>
  <si>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</si>
  <si>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</si>
  <si>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</si>
  <si>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</si>
  <si>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</si>
  <si>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</si>
  <si>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</si>
  <si>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</si>
  <si>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</si>
  <si>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</si>
  <si>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</si>
  <si>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</si>
  <si>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</si>
  <si>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</si>
  <si>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</si>
  <si>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</si>
  <si>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</si>
  <si>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</si>
  <si>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</si>
  <si>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</si>
  <si>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</si>
  <si>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</si>
  <si>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</si>
  <si>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</si>
  <si>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</si>
  <si>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</si>
  <si>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</si>
  <si>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</si>
  <si>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</si>
  <si>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</si>
  <si>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</si>
  <si>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</si>
  <si>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</si>
  <si>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</si>
  <si>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</si>
  <si>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</si>
  <si>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</si>
  <si>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</si>
  <si>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</si>
  <si>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</si>
  <si>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</si>
  <si>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</si>
  <si>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</si>
  <si>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</si>
  <si>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</si>
  <si>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</si>
  <si>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</si>
  <si>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</si>
  <si>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</si>
  <si>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</si>
  <si>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</si>
  <si>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</si>
  <si>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</si>
  <si>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</si>
  <si>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</si>
  <si>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</si>
  <si>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</si>
  <si>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</si>
  <si>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</si>
  <si>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</si>
  <si>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</si>
  <si>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</si>
  <si>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</si>
  <si>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</si>
  <si>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</si>
  <si>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</si>
  <si>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</si>
  <si>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</si>
  <si>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</si>
  <si>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</si>
  <si>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</si>
  <si>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</si>
  <si>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</si>
  <si>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</si>
  <si>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</si>
  <si>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</si>
  <si>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</si>
  <si>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</si>
  <si>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</si>
  <si>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</si>
  <si>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</si>
  <si>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</si>
  <si>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</si>
  <si>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</si>
  <si>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</si>
  <si>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</si>
  <si>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</si>
  <si>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</si>
  <si>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</si>
  <si>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</si>
  <si>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</si>
  <si>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</si>
  <si>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</si>
  <si>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</si>
  <si>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</si>
  <si>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</si>
  <si>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</si>
  <si>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</si>
  <si>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</si>
  <si>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</si>
  <si>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</si>
  <si>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</si>
  <si>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</si>
  <si>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</si>
  <si>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</si>
  <si>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</si>
  <si>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</si>
  <si>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</si>
  <si>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</si>
  <si>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</si>
  <si>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</si>
  <si>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</si>
  <si>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</si>
  <si>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</si>
  <si>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</si>
  <si>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</si>
  <si>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</si>
  <si>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</si>
  <si>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</si>
  <si>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</si>
  <si>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</si>
  <si>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</si>
  <si>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</si>
  <si>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</si>
  <si>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</si>
  <si>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</si>
  <si>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</si>
  <si>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</si>
  <si>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</si>
  <si>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</si>
  <si>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</si>
  <si>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</si>
  <si>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</si>
  <si>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</si>
  <si>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</si>
  <si>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</si>
  <si>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</si>
  <si>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</si>
  <si>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</si>
  <si>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</si>
  <si>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</si>
  <si>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</si>
  <si>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</si>
  <si>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</si>
  <si>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</si>
  <si>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</si>
  <si>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</si>
  <si>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</si>
  <si>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</si>
  <si>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</si>
  <si>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</si>
  <si>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</si>
  <si>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</si>
  <si>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</si>
  <si>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</si>
  <si>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</si>
  <si>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</si>
  <si>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</si>
  <si>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</si>
  <si>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</si>
  <si>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</si>
  <si>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</si>
  <si>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</si>
  <si>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</si>
  <si>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</si>
  <si>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</si>
  <si>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</si>
  <si>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</si>
  <si>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</si>
  <si>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</si>
  <si>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</si>
  <si>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</si>
  <si>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</si>
  <si>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</si>
  <si>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</si>
  <si>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</si>
  <si>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</si>
  <si>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</si>
  <si>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</si>
  <si>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</si>
  <si>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</si>
  <si>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</si>
  <si>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</si>
  <si>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</si>
  <si>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</si>
  <si>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</si>
  <si>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</si>
  <si>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</si>
  <si>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</si>
  <si>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</si>
  <si>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</si>
  <si>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</si>
  <si>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</si>
  <si>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</si>
  <si>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</si>
  <si>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</si>
  <si>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</si>
  <si>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</si>
  <si>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</si>
  <si>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</si>
  <si>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</si>
  <si>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</si>
  <si>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</si>
  <si>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</si>
  <si>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</si>
  <si>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</si>
  <si>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</si>
  <si>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</si>
  <si>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</si>
  <si>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</si>
  <si>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</si>
  <si>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</si>
  <si>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</si>
  <si>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</si>
  <si>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</si>
  <si>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</si>
  <si>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</si>
  <si>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</si>
  <si>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</si>
  <si>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</si>
  <si>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</si>
  <si>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</si>
  <si>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</si>
  <si>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</si>
  <si>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</si>
  <si>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</si>
  <si>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</si>
  <si>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</si>
  <si>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</si>
  <si>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</si>
  <si>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</si>
  <si>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</si>
  <si>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</si>
  <si>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</si>
  <si>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</si>
  <si>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</si>
  <si>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</si>
  <si>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</si>
  <si>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</si>
  <si>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</si>
  <si>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</si>
  <si>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</si>
  <si>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</si>
  <si>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</si>
  <si>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</si>
  <si>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</si>
  <si>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</si>
  <si>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</si>
  <si>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</si>
  <si>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</si>
  <si>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</si>
  <si>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</si>
  <si>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</si>
  <si>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</si>
  <si>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</si>
  <si>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</si>
  <si>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</si>
  <si>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</si>
  <si>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</si>
  <si>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</si>
  <si>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</si>
  <si>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</si>
  <si>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</si>
  <si>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</si>
  <si>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</si>
  <si>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</si>
  <si>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</si>
  <si>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</si>
  <si>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</si>
  <si>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</si>
  <si>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</si>
  <si>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</si>
  <si>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</si>
  <si>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</si>
  <si>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</si>
  <si>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</si>
  <si>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</si>
  <si>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</si>
  <si>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</si>
  <si>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</si>
  <si>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</si>
  <si>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</si>
  <si>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</si>
  <si>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</si>
  <si>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</si>
  <si>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</si>
  <si>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</si>
  <si>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</si>
  <si>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</si>
  <si>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</si>
  <si>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</si>
  <si>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</si>
  <si>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</si>
  <si>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</si>
  <si>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</si>
  <si>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</si>
  <si>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</si>
  <si>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</si>
  <si>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</si>
  <si>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</si>
  <si>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</si>
  <si>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</si>
  <si>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</si>
  <si>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</si>
  <si>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</si>
  <si>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</si>
  <si>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</si>
  <si>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</si>
  <si>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</si>
  <si>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</si>
  <si>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</si>
  <si>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</si>
  <si>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</si>
  <si>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</si>
  <si>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</si>
  <si>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</si>
  <si>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</si>
  <si>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</si>
  <si>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</si>
  <si>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</si>
  <si>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</si>
  <si>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</si>
  <si>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</si>
  <si>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</si>
  <si>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</si>
  <si>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</si>
  <si>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</si>
  <si>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</si>
  <si>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</si>
  <si>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</si>
  <si>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</si>
  <si>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</si>
  <si>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</si>
  <si>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</si>
  <si>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</si>
  <si>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</si>
  <si>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</si>
  <si>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</si>
  <si>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</si>
  <si>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</si>
  <si>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</si>
  <si>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</si>
  <si>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</si>
  <si>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</si>
  <si>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</si>
  <si>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</si>
  <si>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</si>
  <si>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</si>
  <si>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</si>
  <si>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</si>
  <si>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</si>
  <si>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</si>
  <si>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</si>
  <si>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</si>
  <si>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</si>
  <si>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</si>
  <si>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</si>
  <si>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</si>
  <si>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</si>
  <si>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</si>
  <si>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</si>
  <si>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</si>
  <si>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</si>
  <si>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</si>
  <si>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</si>
  <si>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</si>
  <si>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</si>
  <si>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</si>
  <si>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</si>
  <si>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</si>
  <si>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</si>
  <si>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</si>
  <si>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</si>
  <si>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</si>
  <si>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</si>
  <si>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</si>
  <si>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</si>
  <si>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</si>
  <si>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</si>
  <si>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</si>
  <si>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</si>
  <si>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</si>
  <si>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</si>
  <si>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</si>
  <si>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</si>
  <si>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</si>
  <si>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</si>
  <si>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</si>
  <si>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</si>
  <si>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</si>
  <si>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</si>
  <si>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</si>
  <si>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</si>
  <si>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</si>
  <si>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</si>
  <si>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</si>
  <si>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</si>
  <si>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</si>
  <si>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</si>
  <si>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</si>
  <si>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</si>
  <si>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</si>
  <si>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</si>
  <si>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</si>
  <si>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</si>
  <si>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</si>
  <si>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</si>
  <si>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</si>
  <si>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</si>
  <si>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</si>
  <si>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</si>
  <si>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</si>
  <si>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</si>
  <si>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</si>
  <si>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</si>
  <si>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</si>
  <si>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</si>
  <si>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</si>
  <si>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</si>
  <si>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</si>
  <si>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</si>
  <si>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</si>
  <si>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</si>
  <si>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</si>
  <si>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</si>
  <si>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</si>
  <si>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</si>
  <si>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</si>
  <si>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</si>
  <si>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</si>
  <si>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</si>
  <si>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</si>
  <si>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</si>
  <si>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</si>
  <si>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</si>
  <si>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</si>
  <si>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</si>
  <si>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</si>
  <si>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</si>
  <si>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</si>
  <si>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</si>
  <si>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</si>
  <si>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</si>
  <si>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</si>
  <si>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</si>
  <si>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</si>
  <si>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</si>
  <si>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</si>
  <si>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</si>
  <si>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</si>
  <si>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</si>
  <si>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</si>
  <si>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</si>
  <si>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</si>
  <si>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</si>
  <si>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</si>
  <si>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</si>
  <si>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</si>
  <si>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</si>
  <si>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</si>
  <si>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</si>
  <si>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</si>
  <si>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</si>
  <si>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</si>
  <si>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</si>
  <si>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</si>
  <si>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</si>
  <si>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</si>
  <si>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</si>
  <si>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</si>
  <si>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</si>
  <si>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</si>
  <si>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</si>
  <si>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</si>
  <si>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</si>
  <si>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</si>
  <si>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</si>
  <si>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</si>
  <si>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</si>
  <si>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</si>
  <si>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</si>
  <si>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</si>
  <si>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</si>
  <si>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</si>
  <si>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</si>
  <si>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</si>
  <si>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</si>
  <si>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</si>
  <si>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</si>
  <si>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</si>
  <si>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</si>
  <si>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</si>
  <si>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</si>
  <si>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</si>
  <si>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</si>
  <si>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</si>
  <si>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</si>
  <si>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</si>
  <si>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</si>
  <si>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</si>
  <si>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</si>
  <si>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</si>
  <si>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</si>
  <si>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</si>
  <si>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</si>
  <si>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</si>
  <si>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</si>
  <si>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</si>
  <si>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</si>
  <si>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</si>
  <si>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</si>
  <si>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</si>
  <si>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</si>
  <si>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</si>
  <si>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</si>
  <si>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</si>
  <si>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</si>
  <si>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</si>
  <si>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</si>
  <si>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</si>
  <si>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</si>
  <si>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</si>
  <si>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</si>
  <si>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</si>
  <si>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</si>
  <si>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</si>
  <si>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</si>
  <si>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</si>
  <si>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</si>
  <si>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</si>
  <si>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</si>
  <si>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</si>
  <si>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</si>
  <si>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</si>
  <si>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</si>
  <si>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</si>
  <si>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</si>
  <si>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</si>
  <si>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</si>
  <si>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</si>
  <si>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</si>
  <si>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</si>
  <si>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</si>
  <si>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</si>
  <si>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</si>
  <si>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</si>
  <si>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</si>
  <si>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</si>
  <si>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</si>
  <si>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</si>
  <si>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</si>
  <si>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</si>
  <si>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</si>
  <si>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</si>
  <si>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</si>
  <si>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</si>
  <si>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</si>
  <si>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</si>
  <si>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</si>
  <si>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</si>
  <si>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</si>
  <si>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</si>
  <si>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</si>
  <si>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</si>
  <si>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</si>
  <si>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</si>
  <si>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</si>
  <si>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</si>
  <si>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</si>
  <si>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</si>
  <si>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</si>
  <si>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</si>
  <si>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</si>
  <si>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</si>
  <si>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</si>
  <si>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</si>
  <si>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</si>
  <si>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</si>
  <si>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</si>
  <si>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</si>
  <si>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</si>
  <si>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</si>
  <si>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</si>
  <si>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</si>
  <si>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</si>
  <si>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</si>
  <si>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</si>
  <si>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</si>
  <si>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</si>
  <si>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</si>
  <si>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</si>
  <si>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</si>
  <si>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</si>
  <si>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Почивна станция с. Енина</t>
  </si>
  <si>
    <t>2 Фестомашинекс София</t>
  </si>
  <si>
    <t>3 ПД Темида Варна</t>
  </si>
  <si>
    <t>4 СПХ ТРАНС София</t>
  </si>
  <si>
    <t>5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</si>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</sst>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43174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Марин Петров Маринов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42736</v>
      </c>
    </row>
    <row r="10" spans="1:2" ht="15">
      <c r="A10" s="7" t="s">
        <v>2</v>
      </c>
      <c r="B10" s="578">
        <v>43100</v>
      </c>
    </row>
    <row r="11" spans="1:2" ht="15">
      <c r="A11" s="7" t="s">
        <v>977</v>
      </c>
      <c r="B11" s="578">
        <v>43174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87139</v>
      </c>
      <c r="D6" s="675">
        <f aca="true" t="shared" si="0" ref="D6:D15">C6-E6</f>
        <v>0</v>
      </c>
      <c r="E6" s="674">
        <f>'1-Баланс'!G95</f>
        <v>87139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72911</v>
      </c>
      <c r="D7" s="675">
        <f t="shared" si="0"/>
        <v>33868</v>
      </c>
      <c r="E7" s="674">
        <f>'1-Баланс'!G18</f>
        <v>39043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14516</v>
      </c>
      <c r="D8" s="675">
        <f t="shared" si="0"/>
        <v>0</v>
      </c>
      <c r="E8" s="674">
        <f>ABS('2-Отчет за доходите'!C44)-ABS('2-Отчет за доходите'!G44)</f>
        <v>14516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16637</v>
      </c>
      <c r="D9" s="675">
        <f t="shared" si="0"/>
        <v>0</v>
      </c>
      <c r="E9" s="674">
        <f>'3-Отчет за паричния поток'!C45</f>
        <v>16637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15167</v>
      </c>
      <c r="D10" s="675">
        <f t="shared" si="0"/>
        <v>0</v>
      </c>
      <c r="E10" s="674">
        <f>'3-Отчет за паричния поток'!C46</f>
        <v>15167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72911</v>
      </c>
      <c r="D11" s="675">
        <f t="shared" si="0"/>
        <v>0</v>
      </c>
      <c r="E11" s="674">
        <f>'4-Отчет за собствения капитал'!L34</f>
        <v>72911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64</v>
      </c>
      <c r="D12" s="675">
        <f t="shared" si="0"/>
        <v>0</v>
      </c>
      <c r="E12" s="674">
        <f>'Справка 5'!C27+'Справка 5'!C97</f>
        <v>64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10</v>
      </c>
      <c r="D15" s="675">
        <f t="shared" si="0"/>
        <v>-0.2810000000000006</v>
      </c>
      <c r="E15" s="674">
        <f>'Справка 5'!C148+'Справка 5'!C78</f>
        <v>10.281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0.1309800949235739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0.19909204372454087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1.020241776778184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0.16658442258919656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1.1703198708274851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3.607188979767542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2.7656048213517006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1.2103601664514279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1.0881762089252403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2.4969808940158615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1.2718300646094172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0.00396169451237005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0.19514202246574588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0.16327935826667736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16144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0.22142063611800689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0.21138724570769007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0.6069447999317464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1732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12267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15600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2154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293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137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484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32667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8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61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23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92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74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74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4029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4029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36862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6931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352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4342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11625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3544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14764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2740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560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69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21677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1703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1703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1703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22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7127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8018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15167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105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50277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87139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39043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39043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39043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10924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3906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158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14988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4364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4364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14516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18880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72911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62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228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290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13779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194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24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8704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311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3426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694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426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13938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13938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87139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49955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7753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7298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24414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5047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167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-872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753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94515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129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108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242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94757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16139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94757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16139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1623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1623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14516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14516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110896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109558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683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585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110826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38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69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110896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110896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110896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116532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-67329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-29412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-133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-2000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32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-78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-462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17150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-8571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-489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587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-8471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-24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-10120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-10149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-1470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16637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15167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7149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8018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39043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39043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39043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39043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10999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10999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-75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10924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10924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3906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3906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3906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3906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158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158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158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158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15379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15379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14516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-11101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-10151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-950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86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18880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18880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69485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69485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14516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-11101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-10151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-950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11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72911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72911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1759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19347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83813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3206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1598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1332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1310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112365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53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1921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277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2251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80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69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11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80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114696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959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6209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166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30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6438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13802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68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68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13870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27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223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863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23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103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7264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8503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6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5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1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6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8509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1732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20083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89159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3372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1575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1259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484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117664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53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1989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277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2319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74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64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10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74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120057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1732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20083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89159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3372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1575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1259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484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117664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53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1989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277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2319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74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64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10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74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120057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7095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68409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1087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1162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1178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78931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43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1753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243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2039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80970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775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6013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131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143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47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7109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2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175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11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188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7297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54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863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23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103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1043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1043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7816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73559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1218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1282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1122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84997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45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1928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254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2227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87224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7816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73559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1218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1282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1122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84997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45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1928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254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2227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87224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1732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12267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15600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2154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293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137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484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32667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8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61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23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92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74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64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10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74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32833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4029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4029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4029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3544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3544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14764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2740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560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55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505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69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69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21677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25706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3544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3544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14764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2740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560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55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505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69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69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21677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21677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4029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4029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4029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4029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62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228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194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189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13585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24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8704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311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3426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426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426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694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159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13938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14228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194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189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13585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24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8704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311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3426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426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426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694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159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13938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13938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62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228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290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1581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1581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119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119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1700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1700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10.281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10.281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64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64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10.281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10.281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64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1732</v>
      </c>
      <c r="D12" s="196">
        <v>1759</v>
      </c>
      <c r="E12" s="89" t="s">
        <v>25</v>
      </c>
      <c r="F12" s="93" t="s">
        <v>26</v>
      </c>
      <c r="G12" s="197">
        <v>39043</v>
      </c>
      <c r="H12" s="196">
        <v>39043</v>
      </c>
    </row>
    <row r="13" spans="1:8" ht="15">
      <c r="A13" s="89" t="s">
        <v>27</v>
      </c>
      <c r="B13" s="91" t="s">
        <v>28</v>
      </c>
      <c r="C13" s="197">
        <v>12267</v>
      </c>
      <c r="D13" s="196">
        <v>12252</v>
      </c>
      <c r="E13" s="89" t="s">
        <v>846</v>
      </c>
      <c r="F13" s="93" t="s">
        <v>29</v>
      </c>
      <c r="G13" s="197">
        <v>39043</v>
      </c>
      <c r="H13" s="196">
        <v>39043</v>
      </c>
    </row>
    <row r="14" spans="1:8" ht="15">
      <c r="A14" s="89" t="s">
        <v>30</v>
      </c>
      <c r="B14" s="91" t="s">
        <v>31</v>
      </c>
      <c r="C14" s="197">
        <v>15600</v>
      </c>
      <c r="D14" s="196">
        <v>15404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2154</v>
      </c>
      <c r="D15" s="196">
        <v>2119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293</v>
      </c>
      <c r="D16" s="196">
        <v>436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137</v>
      </c>
      <c r="D17" s="196">
        <v>154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484</v>
      </c>
      <c r="D18" s="196">
        <v>1310</v>
      </c>
      <c r="E18" s="481" t="s">
        <v>47</v>
      </c>
      <c r="F18" s="480" t="s">
        <v>48</v>
      </c>
      <c r="G18" s="609">
        <f>G12+G15+G16+G17</f>
        <v>39043</v>
      </c>
      <c r="H18" s="610">
        <f>H12+H15+H16+H17</f>
        <v>39043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32667</v>
      </c>
      <c r="D20" s="598">
        <f>SUM(D12:D19)</f>
        <v>33434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10924</v>
      </c>
      <c r="H21" s="196">
        <v>10999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4064</v>
      </c>
      <c r="H22" s="614">
        <f>SUM(H23:H25)</f>
        <v>4064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3906</v>
      </c>
      <c r="H23" s="196">
        <v>3906</v>
      </c>
    </row>
    <row r="24" spans="1:13" ht="15">
      <c r="A24" s="89" t="s">
        <v>67</v>
      </c>
      <c r="B24" s="91" t="s">
        <v>68</v>
      </c>
      <c r="C24" s="197">
        <v>8</v>
      </c>
      <c r="D24" s="196">
        <v>10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61</v>
      </c>
      <c r="D25" s="196">
        <v>168</v>
      </c>
      <c r="E25" s="89" t="s">
        <v>73</v>
      </c>
      <c r="F25" s="93" t="s">
        <v>74</v>
      </c>
      <c r="G25" s="197">
        <v>158</v>
      </c>
      <c r="H25" s="196">
        <v>158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14988</v>
      </c>
      <c r="H26" s="598">
        <f>H20+H21+H22</f>
        <v>15063</v>
      </c>
      <c r="M26" s="98"/>
    </row>
    <row r="27" spans="1:8" ht="15.75">
      <c r="A27" s="89" t="s">
        <v>79</v>
      </c>
      <c r="B27" s="91" t="s">
        <v>80</v>
      </c>
      <c r="C27" s="197">
        <v>23</v>
      </c>
      <c r="D27" s="196">
        <v>34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92</v>
      </c>
      <c r="D28" s="598">
        <f>SUM(D24:D27)</f>
        <v>212</v>
      </c>
      <c r="E28" s="202" t="s">
        <v>84</v>
      </c>
      <c r="F28" s="93" t="s">
        <v>85</v>
      </c>
      <c r="G28" s="595">
        <f>SUM(G29:G31)</f>
        <v>4364</v>
      </c>
      <c r="H28" s="596">
        <f>SUM(H29:H31)</f>
        <v>2707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4364</v>
      </c>
      <c r="H29" s="196">
        <v>2707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14516</v>
      </c>
      <c r="H32" s="196">
        <v>12672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18880</v>
      </c>
      <c r="H34" s="598">
        <f>H28+H32+H33</f>
        <v>15379</v>
      </c>
    </row>
    <row r="35" spans="1:8" ht="15">
      <c r="A35" s="89" t="s">
        <v>106</v>
      </c>
      <c r="B35" s="94" t="s">
        <v>107</v>
      </c>
      <c r="C35" s="595">
        <f>SUM(C36:C39)</f>
        <v>74</v>
      </c>
      <c r="D35" s="596">
        <f>SUM(D36:D39)</f>
        <v>79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64</v>
      </c>
      <c r="D36" s="196">
        <v>69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72911</v>
      </c>
      <c r="H37" s="600">
        <f>H26+H18+H34</f>
        <v>69485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10</v>
      </c>
      <c r="D39" s="196">
        <v>10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74</v>
      </c>
      <c r="D46" s="598">
        <f>D35+D40+D45</f>
        <v>79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62</v>
      </c>
      <c r="H47" s="196">
        <v>82</v>
      </c>
    </row>
    <row r="48" spans="1:13" ht="15">
      <c r="A48" s="89" t="s">
        <v>144</v>
      </c>
      <c r="B48" s="91" t="s">
        <v>145</v>
      </c>
      <c r="C48" s="197">
        <v>4029</v>
      </c>
      <c r="D48" s="196">
        <v>4127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62</v>
      </c>
      <c r="H50" s="596">
        <f>SUM(H44:H49)</f>
        <v>82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4029</v>
      </c>
      <c r="D52" s="598">
        <f>SUM(D48:D51)</f>
        <v>4127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228</v>
      </c>
      <c r="H54" s="196">
        <v>293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36862</v>
      </c>
      <c r="D56" s="602">
        <f>D20+D21+D22+D28+D33+D46+D52+D54+D55</f>
        <v>37852</v>
      </c>
      <c r="E56" s="100" t="s">
        <v>850</v>
      </c>
      <c r="F56" s="99" t="s">
        <v>172</v>
      </c>
      <c r="G56" s="599">
        <f>G50+G52+G53+G54+G55</f>
        <v>290</v>
      </c>
      <c r="H56" s="600">
        <f>H50+H52+H53+H54+H55</f>
        <v>375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6931</v>
      </c>
      <c r="D59" s="196">
        <v>6907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352</v>
      </c>
      <c r="D60" s="196">
        <v>446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13779</v>
      </c>
      <c r="H61" s="596">
        <f>SUM(H62:H68)</f>
        <v>10693</v>
      </c>
    </row>
    <row r="62" spans="1:13" ht="15">
      <c r="A62" s="89" t="s">
        <v>186</v>
      </c>
      <c r="B62" s="94" t="s">
        <v>187</v>
      </c>
      <c r="C62" s="197">
        <v>4342</v>
      </c>
      <c r="D62" s="196">
        <v>3434</v>
      </c>
      <c r="E62" s="200" t="s">
        <v>192</v>
      </c>
      <c r="F62" s="93" t="s">
        <v>193</v>
      </c>
      <c r="G62" s="197">
        <v>194</v>
      </c>
      <c r="H62" s="196">
        <v>179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24</v>
      </c>
      <c r="H63" s="196">
        <v>29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8704</v>
      </c>
      <c r="H64" s="196">
        <v>6754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11625</v>
      </c>
      <c r="D65" s="598">
        <f>SUM(D59:D64)</f>
        <v>10787</v>
      </c>
      <c r="E65" s="89" t="s">
        <v>201</v>
      </c>
      <c r="F65" s="93" t="s">
        <v>202</v>
      </c>
      <c r="G65" s="197">
        <v>311</v>
      </c>
      <c r="H65" s="196">
        <v>179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3426</v>
      </c>
      <c r="H66" s="196">
        <v>2466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694</v>
      </c>
      <c r="H67" s="196">
        <v>514</v>
      </c>
    </row>
    <row r="68" spans="1:8" ht="15">
      <c r="A68" s="89" t="s">
        <v>206</v>
      </c>
      <c r="B68" s="91" t="s">
        <v>207</v>
      </c>
      <c r="C68" s="197">
        <v>3544</v>
      </c>
      <c r="D68" s="196">
        <v>2191</v>
      </c>
      <c r="E68" s="89" t="s">
        <v>212</v>
      </c>
      <c r="F68" s="93" t="s">
        <v>213</v>
      </c>
      <c r="G68" s="197">
        <v>426</v>
      </c>
      <c r="H68" s="196">
        <v>572</v>
      </c>
    </row>
    <row r="69" spans="1:8" ht="15">
      <c r="A69" s="89" t="s">
        <v>210</v>
      </c>
      <c r="B69" s="91" t="s">
        <v>211</v>
      </c>
      <c r="C69" s="197">
        <v>14764</v>
      </c>
      <c r="D69" s="196">
        <v>10335</v>
      </c>
      <c r="E69" s="201" t="s">
        <v>79</v>
      </c>
      <c r="F69" s="93" t="s">
        <v>216</v>
      </c>
      <c r="G69" s="197">
        <v>159</v>
      </c>
      <c r="H69" s="196">
        <v>143</v>
      </c>
    </row>
    <row r="70" spans="1:8" ht="15">
      <c r="A70" s="89" t="s">
        <v>214</v>
      </c>
      <c r="B70" s="91" t="s">
        <v>215</v>
      </c>
      <c r="C70" s="197">
        <v>2740</v>
      </c>
      <c r="D70" s="196">
        <v>642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13938</v>
      </c>
      <c r="H71" s="598">
        <f>H59+H60+H61+H69+H70</f>
        <v>10836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560</v>
      </c>
      <c r="D73" s="196">
        <v>389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69</v>
      </c>
      <c r="D75" s="196">
        <v>73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21677</v>
      </c>
      <c r="D76" s="598">
        <f>SUM(D68:D75)</f>
        <v>13630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1703</v>
      </c>
      <c r="D79" s="596">
        <f>SUM(D80:D82)</f>
        <v>1685</v>
      </c>
      <c r="E79" s="205" t="s">
        <v>849</v>
      </c>
      <c r="F79" s="99" t="s">
        <v>241</v>
      </c>
      <c r="G79" s="599">
        <f>G71+G73+G75+G77</f>
        <v>13938</v>
      </c>
      <c r="H79" s="600">
        <f>H71+H73+H75+H77</f>
        <v>10836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1703</v>
      </c>
      <c r="D82" s="196">
        <v>1685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1703</v>
      </c>
      <c r="D85" s="598">
        <f>D84+D83+D79</f>
        <v>1685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22</v>
      </c>
      <c r="D88" s="196">
        <v>31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7127</v>
      </c>
      <c r="D89" s="196">
        <v>8648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8018</v>
      </c>
      <c r="D90" s="196">
        <v>7958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15167</v>
      </c>
      <c r="D92" s="598">
        <f>SUM(D88:D91)</f>
        <v>16637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105</v>
      </c>
      <c r="D93" s="479">
        <v>105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50277</v>
      </c>
      <c r="D94" s="602">
        <f>D65+D76+D85+D92+D93</f>
        <v>42844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87139</v>
      </c>
      <c r="D95" s="604">
        <f>D94+D56</f>
        <v>80696</v>
      </c>
      <c r="E95" s="229" t="s">
        <v>942</v>
      </c>
      <c r="F95" s="489" t="s">
        <v>268</v>
      </c>
      <c r="G95" s="603">
        <f>G37+G40+G56+G79</f>
        <v>87139</v>
      </c>
      <c r="H95" s="604">
        <f>H37+H40+H56+H79</f>
        <v>80696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43174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Марин Петров Маринов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2" sqref="C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49955</v>
      </c>
      <c r="D12" s="317">
        <v>42008</v>
      </c>
      <c r="E12" s="194" t="s">
        <v>277</v>
      </c>
      <c r="F12" s="240" t="s">
        <v>278</v>
      </c>
      <c r="G12" s="316">
        <v>109558</v>
      </c>
      <c r="H12" s="317">
        <v>92708</v>
      </c>
    </row>
    <row r="13" spans="1:8" ht="15">
      <c r="A13" s="194" t="s">
        <v>279</v>
      </c>
      <c r="B13" s="190" t="s">
        <v>280</v>
      </c>
      <c r="C13" s="316">
        <v>7753</v>
      </c>
      <c r="D13" s="317">
        <v>6985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7298</v>
      </c>
      <c r="D14" s="317">
        <v>6809</v>
      </c>
      <c r="E14" s="245" t="s">
        <v>285</v>
      </c>
      <c r="F14" s="240" t="s">
        <v>286</v>
      </c>
      <c r="G14" s="316">
        <v>683</v>
      </c>
      <c r="H14" s="317">
        <v>497</v>
      </c>
    </row>
    <row r="15" spans="1:8" ht="15">
      <c r="A15" s="194" t="s">
        <v>287</v>
      </c>
      <c r="B15" s="190" t="s">
        <v>288</v>
      </c>
      <c r="C15" s="316">
        <v>24414</v>
      </c>
      <c r="D15" s="317">
        <v>19481</v>
      </c>
      <c r="E15" s="245" t="s">
        <v>79</v>
      </c>
      <c r="F15" s="240" t="s">
        <v>289</v>
      </c>
      <c r="G15" s="316">
        <v>585</v>
      </c>
      <c r="H15" s="317">
        <v>322</v>
      </c>
    </row>
    <row r="16" spans="1:8" ht="15.75">
      <c r="A16" s="194" t="s">
        <v>290</v>
      </c>
      <c r="B16" s="190" t="s">
        <v>291</v>
      </c>
      <c r="C16" s="316">
        <v>5047</v>
      </c>
      <c r="D16" s="317">
        <v>4141</v>
      </c>
      <c r="E16" s="236" t="s">
        <v>52</v>
      </c>
      <c r="F16" s="264" t="s">
        <v>292</v>
      </c>
      <c r="G16" s="628">
        <f>SUM(G12:G15)</f>
        <v>110826</v>
      </c>
      <c r="H16" s="629">
        <f>SUM(H12:H15)</f>
        <v>93527</v>
      </c>
    </row>
    <row r="17" spans="1:8" ht="30.75">
      <c r="A17" s="194" t="s">
        <v>293</v>
      </c>
      <c r="B17" s="190" t="s">
        <v>294</v>
      </c>
      <c r="C17" s="316">
        <v>167</v>
      </c>
      <c r="D17" s="317">
        <v>69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-872</v>
      </c>
      <c r="D18" s="317">
        <v>-842</v>
      </c>
      <c r="E18" s="234" t="s">
        <v>297</v>
      </c>
      <c r="F18" s="238" t="s">
        <v>298</v>
      </c>
      <c r="G18" s="639">
        <v>1</v>
      </c>
      <c r="H18" s="640">
        <v>10</v>
      </c>
    </row>
    <row r="19" spans="1:8" ht="15">
      <c r="A19" s="194" t="s">
        <v>299</v>
      </c>
      <c r="B19" s="190" t="s">
        <v>300</v>
      </c>
      <c r="C19" s="316">
        <v>753</v>
      </c>
      <c r="D19" s="317">
        <v>712</v>
      </c>
      <c r="E19" s="194" t="s">
        <v>301</v>
      </c>
      <c r="F19" s="237" t="s">
        <v>302</v>
      </c>
      <c r="G19" s="316">
        <v>1</v>
      </c>
      <c r="H19" s="317">
        <v>10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94515</v>
      </c>
      <c r="D22" s="629">
        <f>SUM(D12:D18)+D19</f>
        <v>79363</v>
      </c>
      <c r="E22" s="194" t="s">
        <v>309</v>
      </c>
      <c r="F22" s="237" t="s">
        <v>310</v>
      </c>
      <c r="G22" s="316">
        <v>31</v>
      </c>
      <c r="H22" s="317">
        <v>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5</v>
      </c>
      <c r="D25" s="317">
        <v>5</v>
      </c>
      <c r="E25" s="194" t="s">
        <v>318</v>
      </c>
      <c r="F25" s="237" t="s">
        <v>319</v>
      </c>
      <c r="G25" s="316">
        <v>38</v>
      </c>
      <c r="H25" s="317">
        <v>49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129</v>
      </c>
      <c r="D27" s="317">
        <v>51</v>
      </c>
      <c r="E27" s="236" t="s">
        <v>104</v>
      </c>
      <c r="F27" s="238" t="s">
        <v>326</v>
      </c>
      <c r="G27" s="628">
        <f>SUM(G22:G26)</f>
        <v>69</v>
      </c>
      <c r="H27" s="629">
        <f>SUM(H22:H26)</f>
        <v>81</v>
      </c>
    </row>
    <row r="28" spans="1:8" ht="15">
      <c r="A28" s="194" t="s">
        <v>79</v>
      </c>
      <c r="B28" s="237" t="s">
        <v>327</v>
      </c>
      <c r="C28" s="316">
        <v>108</v>
      </c>
      <c r="D28" s="317">
        <v>106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242</v>
      </c>
      <c r="D29" s="629">
        <f>SUM(D25:D28)</f>
        <v>162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94757</v>
      </c>
      <c r="D31" s="635">
        <f>D29+D22</f>
        <v>79525</v>
      </c>
      <c r="E31" s="251" t="s">
        <v>824</v>
      </c>
      <c r="F31" s="266" t="s">
        <v>331</v>
      </c>
      <c r="G31" s="253">
        <f>G16+G18+G27</f>
        <v>110896</v>
      </c>
      <c r="H31" s="254">
        <f>H16+H18+H27</f>
        <v>93618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16139</v>
      </c>
      <c r="D33" s="244">
        <f>IF((H31-D31)&gt;0,H31-D31,0)</f>
        <v>14093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94757</v>
      </c>
      <c r="D36" s="637">
        <f>D31-D34+D35</f>
        <v>79525</v>
      </c>
      <c r="E36" s="262" t="s">
        <v>346</v>
      </c>
      <c r="F36" s="256" t="s">
        <v>347</v>
      </c>
      <c r="G36" s="267">
        <f>G35-G34+G31</f>
        <v>110896</v>
      </c>
      <c r="H36" s="268">
        <f>H35-H34+H31</f>
        <v>93618</v>
      </c>
    </row>
    <row r="37" spans="1:8" ht="15.75">
      <c r="A37" s="261" t="s">
        <v>348</v>
      </c>
      <c r="B37" s="231" t="s">
        <v>349</v>
      </c>
      <c r="C37" s="634">
        <f>IF((G36-C36)&gt;0,G36-C36,0)</f>
        <v>16139</v>
      </c>
      <c r="D37" s="635">
        <f>IF((H36-D36)&gt;0,H36-D36,0)</f>
        <v>14093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1623</v>
      </c>
      <c r="D38" s="629">
        <f>D39+D40+D41</f>
        <v>1421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1623</v>
      </c>
      <c r="D39" s="317">
        <v>1421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14516</v>
      </c>
      <c r="D42" s="244">
        <f>+IF((H36-D36-D38)&gt;0,H36-D36-D38,0)</f>
        <v>12672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14516</v>
      </c>
      <c r="D44" s="268">
        <f>IF(H42=0,IF(D42-D43&gt;0,D42-D43+H43,0),IF(H42-H43&lt;0,H43-H42+D42,0))</f>
        <v>12672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110896</v>
      </c>
      <c r="D45" s="631">
        <f>D36+D38+D42</f>
        <v>93618</v>
      </c>
      <c r="E45" s="270" t="s">
        <v>373</v>
      </c>
      <c r="F45" s="272" t="s">
        <v>374</v>
      </c>
      <c r="G45" s="630">
        <f>G42+G36</f>
        <v>110896</v>
      </c>
      <c r="H45" s="631">
        <f>H42+H36</f>
        <v>93618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43174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Марин Петров Маринов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I45" sqref="I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116532</v>
      </c>
      <c r="D11" s="196">
        <v>102106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-67329</v>
      </c>
      <c r="D12" s="196">
        <v>-58527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-29412</v>
      </c>
      <c r="D14" s="196">
        <v>-23671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-133</v>
      </c>
      <c r="D15" s="196">
        <v>-25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-2000</v>
      </c>
      <c r="D16" s="196">
        <v>-1300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32</v>
      </c>
      <c r="D17" s="196">
        <v>39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-78</v>
      </c>
      <c r="D19" s="196">
        <v>-17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-462</v>
      </c>
      <c r="D20" s="196">
        <v>-463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17150</v>
      </c>
      <c r="D21" s="659">
        <f>SUM(D11:D20)</f>
        <v>18142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-8571</v>
      </c>
      <c r="D23" s="196">
        <v>-6395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</v>
      </c>
      <c r="D24" s="196">
        <v>11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-489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587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</v>
      </c>
      <c r="D32" s="196">
        <v>10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-8471</v>
      </c>
      <c r="D33" s="659">
        <f>SUM(D23:D32)</f>
        <v>-6374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>
        <v>-161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-24</v>
      </c>
      <c r="D39" s="196">
        <v>-47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-5</v>
      </c>
      <c r="D40" s="196">
        <v>-5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-10120</v>
      </c>
      <c r="D41" s="196">
        <v>-8574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-10149</v>
      </c>
      <c r="D43" s="661">
        <f>SUM(D35:D42)</f>
        <v>-8787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-1470</v>
      </c>
      <c r="D44" s="307">
        <f>D43+D33+D21</f>
        <v>2981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16637</v>
      </c>
      <c r="D45" s="309">
        <v>13656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15167</v>
      </c>
      <c r="D46" s="311">
        <f>D45+D44</f>
        <v>16637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7149</v>
      </c>
      <c r="D47" s="298">
        <v>8679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8018</v>
      </c>
      <c r="D48" s="281">
        <v>7958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43174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Марин Петров Маринов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8" sqref="J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39043</v>
      </c>
      <c r="D13" s="584">
        <f>'1-Баланс'!H20</f>
        <v>0</v>
      </c>
      <c r="E13" s="584">
        <f>'1-Баланс'!H21</f>
        <v>10999</v>
      </c>
      <c r="F13" s="584">
        <f>'1-Баланс'!H23</f>
        <v>3906</v>
      </c>
      <c r="G13" s="584">
        <f>'1-Баланс'!H24</f>
        <v>0</v>
      </c>
      <c r="H13" s="585">
        <v>158</v>
      </c>
      <c r="I13" s="584">
        <f>'1-Баланс'!H29+'1-Баланс'!H32</f>
        <v>15379</v>
      </c>
      <c r="J13" s="584">
        <f>'1-Баланс'!H30+'1-Баланс'!H33</f>
        <v>0</v>
      </c>
      <c r="K13" s="585"/>
      <c r="L13" s="584">
        <f>SUM(C13:K13)</f>
        <v>69485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39043</v>
      </c>
      <c r="D17" s="653">
        <f aca="true" t="shared" si="2" ref="D17:M17">D13+D14</f>
        <v>0</v>
      </c>
      <c r="E17" s="653">
        <f t="shared" si="2"/>
        <v>10999</v>
      </c>
      <c r="F17" s="653">
        <f t="shared" si="2"/>
        <v>3906</v>
      </c>
      <c r="G17" s="653">
        <f t="shared" si="2"/>
        <v>0</v>
      </c>
      <c r="H17" s="653">
        <f t="shared" si="2"/>
        <v>158</v>
      </c>
      <c r="I17" s="653">
        <f t="shared" si="2"/>
        <v>15379</v>
      </c>
      <c r="J17" s="653">
        <f t="shared" si="2"/>
        <v>0</v>
      </c>
      <c r="K17" s="653">
        <f t="shared" si="2"/>
        <v>0</v>
      </c>
      <c r="L17" s="584">
        <f t="shared" si="1"/>
        <v>69485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14516</v>
      </c>
      <c r="J18" s="584">
        <f>+'1-Баланс'!G33</f>
        <v>0</v>
      </c>
      <c r="K18" s="585"/>
      <c r="L18" s="584">
        <f t="shared" si="1"/>
        <v>14516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-11101</v>
      </c>
      <c r="J19" s="168">
        <f>J20+J21</f>
        <v>0</v>
      </c>
      <c r="K19" s="168">
        <f t="shared" si="3"/>
        <v>0</v>
      </c>
      <c r="L19" s="584">
        <f t="shared" si="1"/>
        <v>-11101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-10151</v>
      </c>
      <c r="J20" s="316"/>
      <c r="K20" s="316"/>
      <c r="L20" s="584">
        <f>SUM(C20:K20)</f>
        <v>-10151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-950</v>
      </c>
      <c r="J21" s="316"/>
      <c r="K21" s="316"/>
      <c r="L21" s="584">
        <f t="shared" si="1"/>
        <v>-950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-75</v>
      </c>
      <c r="F30" s="316"/>
      <c r="G30" s="316"/>
      <c r="H30" s="316"/>
      <c r="I30" s="316">
        <v>86</v>
      </c>
      <c r="J30" s="316"/>
      <c r="K30" s="316"/>
      <c r="L30" s="584">
        <f t="shared" si="1"/>
        <v>11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39043</v>
      </c>
      <c r="D31" s="653">
        <f aca="true" t="shared" si="6" ref="D31:M31">D19+D22+D23+D26+D30+D29+D17+D18</f>
        <v>0</v>
      </c>
      <c r="E31" s="653">
        <f t="shared" si="6"/>
        <v>10924</v>
      </c>
      <c r="F31" s="653">
        <f t="shared" si="6"/>
        <v>3906</v>
      </c>
      <c r="G31" s="653">
        <f t="shared" si="6"/>
        <v>0</v>
      </c>
      <c r="H31" s="653">
        <f t="shared" si="6"/>
        <v>158</v>
      </c>
      <c r="I31" s="653">
        <f t="shared" si="6"/>
        <v>18880</v>
      </c>
      <c r="J31" s="653">
        <f t="shared" si="6"/>
        <v>0</v>
      </c>
      <c r="K31" s="653">
        <f t="shared" si="6"/>
        <v>0</v>
      </c>
      <c r="L31" s="584">
        <f t="shared" si="1"/>
        <v>72911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39043</v>
      </c>
      <c r="D34" s="587">
        <f t="shared" si="7"/>
        <v>0</v>
      </c>
      <c r="E34" s="587">
        <f t="shared" si="7"/>
        <v>10924</v>
      </c>
      <c r="F34" s="587">
        <f t="shared" si="7"/>
        <v>3906</v>
      </c>
      <c r="G34" s="587">
        <f t="shared" si="7"/>
        <v>0</v>
      </c>
      <c r="H34" s="587">
        <f t="shared" si="7"/>
        <v>158</v>
      </c>
      <c r="I34" s="587">
        <f t="shared" si="7"/>
        <v>18880</v>
      </c>
      <c r="J34" s="587">
        <f t="shared" si="7"/>
        <v>0</v>
      </c>
      <c r="K34" s="587">
        <f t="shared" si="7"/>
        <v>0</v>
      </c>
      <c r="L34" s="651">
        <f t="shared" si="1"/>
        <v>72911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43174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Марин Петров Маринов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1">
      <selection activeCell="E32" sqref="E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/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1000</v>
      </c>
      <c r="B63" s="680"/>
      <c r="C63" s="92">
        <v>0.093</v>
      </c>
      <c r="D63" s="92"/>
      <c r="E63" s="92"/>
      <c r="F63" s="469">
        <f>C63-E63</f>
        <v>0.093</v>
      </c>
    </row>
    <row r="64" spans="1:6" ht="15">
      <c r="A64" s="679" t="s">
        <v>1001</v>
      </c>
      <c r="B64" s="680"/>
      <c r="C64" s="92">
        <v>0.02</v>
      </c>
      <c r="D64" s="92"/>
      <c r="E64" s="92"/>
      <c r="F64" s="469">
        <f aca="true" t="shared" si="3" ref="F64:F77">C64-E64</f>
        <v>0.02</v>
      </c>
    </row>
    <row r="65" spans="1:6" ht="15">
      <c r="A65" s="679" t="s">
        <v>1002</v>
      </c>
      <c r="B65" s="680"/>
      <c r="C65" s="92">
        <v>0.085</v>
      </c>
      <c r="D65" s="92"/>
      <c r="E65" s="92"/>
      <c r="F65" s="469">
        <f t="shared" si="3"/>
        <v>0.085</v>
      </c>
    </row>
    <row r="66" spans="1:6" ht="15">
      <c r="A66" s="679" t="s">
        <v>1003</v>
      </c>
      <c r="B66" s="680"/>
      <c r="C66" s="92">
        <v>0.5</v>
      </c>
      <c r="D66" s="92">
        <v>5</v>
      </c>
      <c r="E66" s="92"/>
      <c r="F66" s="469">
        <f t="shared" si="3"/>
        <v>0.5</v>
      </c>
    </row>
    <row r="67" spans="1:6" ht="15">
      <c r="A67" s="679" t="s">
        <v>1004</v>
      </c>
      <c r="B67" s="680"/>
      <c r="C67" s="92">
        <v>9.583</v>
      </c>
      <c r="D67" s="92">
        <v>3.68</v>
      </c>
      <c r="E67" s="92"/>
      <c r="F67" s="469">
        <f t="shared" si="3"/>
        <v>9.583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10.281</v>
      </c>
      <c r="D78" s="472"/>
      <c r="E78" s="472">
        <f>SUM(E63:E77)</f>
        <v>0</v>
      </c>
      <c r="F78" s="472">
        <f>SUM(F63:F77)</f>
        <v>10.281</v>
      </c>
    </row>
    <row r="79" spans="1:6" ht="15.75">
      <c r="A79" s="513" t="s">
        <v>801</v>
      </c>
      <c r="B79" s="510" t="s">
        <v>802</v>
      </c>
      <c r="C79" s="472">
        <f>C78+C61+C44+C27</f>
        <v>10.281</v>
      </c>
      <c r="D79" s="472"/>
      <c r="E79" s="472">
        <f>E78+E61+E44+E27</f>
        <v>0</v>
      </c>
      <c r="F79" s="472">
        <f>F78+F61+F44+F27</f>
        <v>10.281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 t="s">
        <v>1005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">
      <c r="A83" s="679" t="s">
        <v>1006</v>
      </c>
      <c r="B83" s="680"/>
      <c r="C83" s="92">
        <v>44</v>
      </c>
      <c r="D83" s="92">
        <v>90</v>
      </c>
      <c r="E83" s="92"/>
      <c r="F83" s="469">
        <f aca="true" t="shared" si="4" ref="F83:F96">C83-E83</f>
        <v>44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64</v>
      </c>
      <c r="D97" s="472"/>
      <c r="E97" s="472">
        <f>SUM(E82:E96)</f>
        <v>0</v>
      </c>
      <c r="F97" s="472">
        <f>SUM(F82:F96)</f>
        <v>64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64</v>
      </c>
      <c r="D149" s="472"/>
      <c r="E149" s="472">
        <f>E148+E131+E114+E97</f>
        <v>0</v>
      </c>
      <c r="F149" s="472">
        <f>F148+F131+F114+F97</f>
        <v>64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43174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Марин Петров Маринов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1759</v>
      </c>
      <c r="E11" s="328"/>
      <c r="F11" s="328">
        <v>27</v>
      </c>
      <c r="G11" s="329">
        <f>D11+E11-F11</f>
        <v>1732</v>
      </c>
      <c r="H11" s="328"/>
      <c r="I11" s="328"/>
      <c r="J11" s="329">
        <f>G11+H11-I11</f>
        <v>1732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1732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19347</v>
      </c>
      <c r="E12" s="328">
        <v>959</v>
      </c>
      <c r="F12" s="328">
        <v>223</v>
      </c>
      <c r="G12" s="329">
        <f aca="true" t="shared" si="2" ref="G12:G41">D12+E12-F12</f>
        <v>20083</v>
      </c>
      <c r="H12" s="328"/>
      <c r="I12" s="328"/>
      <c r="J12" s="329">
        <f aca="true" t="shared" si="3" ref="J12:J41">G12+H12-I12</f>
        <v>20083</v>
      </c>
      <c r="K12" s="328">
        <v>7095</v>
      </c>
      <c r="L12" s="328">
        <v>775</v>
      </c>
      <c r="M12" s="328">
        <v>54</v>
      </c>
      <c r="N12" s="329">
        <f aca="true" t="shared" si="4" ref="N12:N41">K12+L12-M12</f>
        <v>7816</v>
      </c>
      <c r="O12" s="328"/>
      <c r="P12" s="328"/>
      <c r="Q12" s="329">
        <f t="shared" si="0"/>
        <v>7816</v>
      </c>
      <c r="R12" s="340">
        <f t="shared" si="1"/>
        <v>12267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83813</v>
      </c>
      <c r="E13" s="328">
        <v>6209</v>
      </c>
      <c r="F13" s="328">
        <v>863</v>
      </c>
      <c r="G13" s="329">
        <f t="shared" si="2"/>
        <v>89159</v>
      </c>
      <c r="H13" s="328"/>
      <c r="I13" s="328"/>
      <c r="J13" s="329">
        <f t="shared" si="3"/>
        <v>89159</v>
      </c>
      <c r="K13" s="328">
        <v>68409</v>
      </c>
      <c r="L13" s="328">
        <v>6013</v>
      </c>
      <c r="M13" s="328">
        <v>863</v>
      </c>
      <c r="N13" s="329">
        <f t="shared" si="4"/>
        <v>73559</v>
      </c>
      <c r="O13" s="328"/>
      <c r="P13" s="328"/>
      <c r="Q13" s="329">
        <f t="shared" si="0"/>
        <v>73559</v>
      </c>
      <c r="R13" s="340">
        <f t="shared" si="1"/>
        <v>15600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3206</v>
      </c>
      <c r="E14" s="328">
        <v>166</v>
      </c>
      <c r="F14" s="328"/>
      <c r="G14" s="329">
        <f t="shared" si="2"/>
        <v>3372</v>
      </c>
      <c r="H14" s="328"/>
      <c r="I14" s="328"/>
      <c r="J14" s="329">
        <f t="shared" si="3"/>
        <v>3372</v>
      </c>
      <c r="K14" s="328">
        <v>1087</v>
      </c>
      <c r="L14" s="328">
        <v>131</v>
      </c>
      <c r="M14" s="328"/>
      <c r="N14" s="329">
        <f t="shared" si="4"/>
        <v>1218</v>
      </c>
      <c r="O14" s="328"/>
      <c r="P14" s="328"/>
      <c r="Q14" s="329">
        <f t="shared" si="0"/>
        <v>1218</v>
      </c>
      <c r="R14" s="340">
        <f t="shared" si="1"/>
        <v>2154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1598</v>
      </c>
      <c r="E15" s="328"/>
      <c r="F15" s="328">
        <v>23</v>
      </c>
      <c r="G15" s="329">
        <f t="shared" si="2"/>
        <v>1575</v>
      </c>
      <c r="H15" s="328"/>
      <c r="I15" s="328"/>
      <c r="J15" s="329">
        <f t="shared" si="3"/>
        <v>1575</v>
      </c>
      <c r="K15" s="328">
        <v>1162</v>
      </c>
      <c r="L15" s="328">
        <v>143</v>
      </c>
      <c r="M15" s="328">
        <v>23</v>
      </c>
      <c r="N15" s="329">
        <f t="shared" si="4"/>
        <v>1282</v>
      </c>
      <c r="O15" s="328"/>
      <c r="P15" s="328"/>
      <c r="Q15" s="329">
        <f t="shared" si="0"/>
        <v>1282</v>
      </c>
      <c r="R15" s="340">
        <f t="shared" si="1"/>
        <v>293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1332</v>
      </c>
      <c r="E16" s="328">
        <v>30</v>
      </c>
      <c r="F16" s="328">
        <v>103</v>
      </c>
      <c r="G16" s="329">
        <f t="shared" si="2"/>
        <v>1259</v>
      </c>
      <c r="H16" s="328"/>
      <c r="I16" s="328"/>
      <c r="J16" s="329">
        <f t="shared" si="3"/>
        <v>1259</v>
      </c>
      <c r="K16" s="328">
        <v>1178</v>
      </c>
      <c r="L16" s="328">
        <v>47</v>
      </c>
      <c r="M16" s="328">
        <v>103</v>
      </c>
      <c r="N16" s="329">
        <f t="shared" si="4"/>
        <v>1122</v>
      </c>
      <c r="O16" s="328"/>
      <c r="P16" s="328"/>
      <c r="Q16" s="329">
        <f t="shared" si="0"/>
        <v>1122</v>
      </c>
      <c r="R16" s="340">
        <f t="shared" si="1"/>
        <v>137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1310</v>
      </c>
      <c r="E17" s="328">
        <v>6438</v>
      </c>
      <c r="F17" s="328">
        <v>7264</v>
      </c>
      <c r="G17" s="329">
        <f t="shared" si="2"/>
        <v>484</v>
      </c>
      <c r="H17" s="328"/>
      <c r="I17" s="328"/>
      <c r="J17" s="329">
        <f t="shared" si="3"/>
        <v>484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484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112365</v>
      </c>
      <c r="E19" s="330">
        <f>SUM(E11:E18)</f>
        <v>13802</v>
      </c>
      <c r="F19" s="330">
        <f>SUM(F11:F18)</f>
        <v>8503</v>
      </c>
      <c r="G19" s="329">
        <f t="shared" si="2"/>
        <v>117664</v>
      </c>
      <c r="H19" s="330">
        <f>SUM(H11:H18)</f>
        <v>0</v>
      </c>
      <c r="I19" s="330">
        <f>SUM(I11:I18)</f>
        <v>0</v>
      </c>
      <c r="J19" s="329">
        <f t="shared" si="3"/>
        <v>117664</v>
      </c>
      <c r="K19" s="330">
        <f>SUM(K11:K18)</f>
        <v>78931</v>
      </c>
      <c r="L19" s="330">
        <f>SUM(L11:L18)</f>
        <v>7109</v>
      </c>
      <c r="M19" s="330">
        <f>SUM(M11:M18)</f>
        <v>1043</v>
      </c>
      <c r="N19" s="329">
        <f t="shared" si="4"/>
        <v>84997</v>
      </c>
      <c r="O19" s="330">
        <f>SUM(O11:O18)</f>
        <v>0</v>
      </c>
      <c r="P19" s="330">
        <f>SUM(P11:P18)</f>
        <v>0</v>
      </c>
      <c r="Q19" s="329">
        <f t="shared" si="0"/>
        <v>84997</v>
      </c>
      <c r="R19" s="340">
        <f t="shared" si="1"/>
        <v>32667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53</v>
      </c>
      <c r="E23" s="328"/>
      <c r="F23" s="328"/>
      <c r="G23" s="329">
        <f t="shared" si="2"/>
        <v>53</v>
      </c>
      <c r="H23" s="328"/>
      <c r="I23" s="328"/>
      <c r="J23" s="329">
        <f t="shared" si="3"/>
        <v>53</v>
      </c>
      <c r="K23" s="328">
        <v>43</v>
      </c>
      <c r="L23" s="328">
        <v>2</v>
      </c>
      <c r="M23" s="328"/>
      <c r="N23" s="329">
        <f t="shared" si="4"/>
        <v>45</v>
      </c>
      <c r="O23" s="328"/>
      <c r="P23" s="328"/>
      <c r="Q23" s="329">
        <f t="shared" si="0"/>
        <v>45</v>
      </c>
      <c r="R23" s="340">
        <f t="shared" si="1"/>
        <v>8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1921</v>
      </c>
      <c r="E24" s="328">
        <v>68</v>
      </c>
      <c r="F24" s="328"/>
      <c r="G24" s="329">
        <f t="shared" si="2"/>
        <v>1989</v>
      </c>
      <c r="H24" s="328"/>
      <c r="I24" s="328"/>
      <c r="J24" s="329">
        <f t="shared" si="3"/>
        <v>1989</v>
      </c>
      <c r="K24" s="328">
        <v>1753</v>
      </c>
      <c r="L24" s="328">
        <v>175</v>
      </c>
      <c r="M24" s="328"/>
      <c r="N24" s="329">
        <f t="shared" si="4"/>
        <v>1928</v>
      </c>
      <c r="O24" s="328"/>
      <c r="P24" s="328"/>
      <c r="Q24" s="329">
        <f t="shared" si="0"/>
        <v>1928</v>
      </c>
      <c r="R24" s="340">
        <f t="shared" si="1"/>
        <v>61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277</v>
      </c>
      <c r="E26" s="328"/>
      <c r="F26" s="328"/>
      <c r="G26" s="329">
        <f t="shared" si="2"/>
        <v>277</v>
      </c>
      <c r="H26" s="328"/>
      <c r="I26" s="328"/>
      <c r="J26" s="329">
        <f t="shared" si="3"/>
        <v>277</v>
      </c>
      <c r="K26" s="328">
        <v>243</v>
      </c>
      <c r="L26" s="328">
        <v>11</v>
      </c>
      <c r="M26" s="328"/>
      <c r="N26" s="329">
        <f t="shared" si="4"/>
        <v>254</v>
      </c>
      <c r="O26" s="328"/>
      <c r="P26" s="328"/>
      <c r="Q26" s="329">
        <f t="shared" si="0"/>
        <v>254</v>
      </c>
      <c r="R26" s="340">
        <f t="shared" si="1"/>
        <v>23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2251</v>
      </c>
      <c r="E27" s="332">
        <f aca="true" t="shared" si="5" ref="E27:P27">SUM(E23:E26)</f>
        <v>68</v>
      </c>
      <c r="F27" s="332">
        <f t="shared" si="5"/>
        <v>0</v>
      </c>
      <c r="G27" s="333">
        <f t="shared" si="2"/>
        <v>2319</v>
      </c>
      <c r="H27" s="332">
        <f t="shared" si="5"/>
        <v>0</v>
      </c>
      <c r="I27" s="332">
        <f t="shared" si="5"/>
        <v>0</v>
      </c>
      <c r="J27" s="333">
        <f t="shared" si="3"/>
        <v>2319</v>
      </c>
      <c r="K27" s="332">
        <f t="shared" si="5"/>
        <v>2039</v>
      </c>
      <c r="L27" s="332">
        <f t="shared" si="5"/>
        <v>188</v>
      </c>
      <c r="M27" s="332">
        <f t="shared" si="5"/>
        <v>0</v>
      </c>
      <c r="N27" s="333">
        <f t="shared" si="4"/>
        <v>2227</v>
      </c>
      <c r="O27" s="332">
        <f t="shared" si="5"/>
        <v>0</v>
      </c>
      <c r="P27" s="332">
        <f t="shared" si="5"/>
        <v>0</v>
      </c>
      <c r="Q27" s="333">
        <f t="shared" si="0"/>
        <v>2227</v>
      </c>
      <c r="R27" s="343">
        <f t="shared" si="1"/>
        <v>92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80</v>
      </c>
      <c r="E29" s="335">
        <f aca="true" t="shared" si="6" ref="E29:P29">SUM(E30:E33)</f>
        <v>0</v>
      </c>
      <c r="F29" s="335">
        <f t="shared" si="6"/>
        <v>6</v>
      </c>
      <c r="G29" s="336">
        <f t="shared" si="2"/>
        <v>74</v>
      </c>
      <c r="H29" s="335">
        <f t="shared" si="6"/>
        <v>0</v>
      </c>
      <c r="I29" s="335">
        <f t="shared" si="6"/>
        <v>0</v>
      </c>
      <c r="J29" s="336">
        <f t="shared" si="3"/>
        <v>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74</v>
      </c>
    </row>
    <row r="30" spans="1:18" ht="15">
      <c r="A30" s="339"/>
      <c r="B30" s="321" t="s">
        <v>108</v>
      </c>
      <c r="C30" s="152" t="s">
        <v>563</v>
      </c>
      <c r="D30" s="328">
        <v>69</v>
      </c>
      <c r="E30" s="328"/>
      <c r="F30" s="328">
        <v>5</v>
      </c>
      <c r="G30" s="329">
        <f t="shared" si="2"/>
        <v>64</v>
      </c>
      <c r="H30" s="328"/>
      <c r="I30" s="328"/>
      <c r="J30" s="329">
        <f t="shared" si="3"/>
        <v>64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11</v>
      </c>
      <c r="E33" s="328"/>
      <c r="F33" s="328">
        <v>1</v>
      </c>
      <c r="G33" s="329">
        <f t="shared" si="2"/>
        <v>10</v>
      </c>
      <c r="H33" s="328"/>
      <c r="I33" s="328"/>
      <c r="J33" s="329">
        <f t="shared" si="3"/>
        <v>10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</v>
      </c>
      <c r="E40" s="330">
        <f aca="true" t="shared" si="10" ref="E40:P40">E29+E34+E39</f>
        <v>0</v>
      </c>
      <c r="F40" s="330">
        <f t="shared" si="10"/>
        <v>6</v>
      </c>
      <c r="G40" s="329">
        <f t="shared" si="2"/>
        <v>74</v>
      </c>
      <c r="H40" s="330">
        <f t="shared" si="10"/>
        <v>0</v>
      </c>
      <c r="I40" s="330">
        <f t="shared" si="10"/>
        <v>0</v>
      </c>
      <c r="J40" s="329">
        <f t="shared" si="3"/>
        <v>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114696</v>
      </c>
      <c r="E42" s="349">
        <f>E19+E20+E21+E27+E40+E41</f>
        <v>13870</v>
      </c>
      <c r="F42" s="349">
        <f aca="true" t="shared" si="11" ref="F42:R42">F19+F20+F21+F27+F40+F41</f>
        <v>8509</v>
      </c>
      <c r="G42" s="349">
        <f t="shared" si="11"/>
        <v>120057</v>
      </c>
      <c r="H42" s="349">
        <f t="shared" si="11"/>
        <v>0</v>
      </c>
      <c r="I42" s="349">
        <f t="shared" si="11"/>
        <v>0</v>
      </c>
      <c r="J42" s="349">
        <f t="shared" si="11"/>
        <v>120057</v>
      </c>
      <c r="K42" s="349">
        <f t="shared" si="11"/>
        <v>80970</v>
      </c>
      <c r="L42" s="349">
        <f t="shared" si="11"/>
        <v>7297</v>
      </c>
      <c r="M42" s="349">
        <f t="shared" si="11"/>
        <v>1043</v>
      </c>
      <c r="N42" s="349">
        <f t="shared" si="11"/>
        <v>87224</v>
      </c>
      <c r="O42" s="349">
        <f t="shared" si="11"/>
        <v>0</v>
      </c>
      <c r="P42" s="349">
        <f t="shared" si="11"/>
        <v>0</v>
      </c>
      <c r="Q42" s="349">
        <f t="shared" si="11"/>
        <v>87224</v>
      </c>
      <c r="R42" s="350">
        <f t="shared" si="11"/>
        <v>32833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43174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Марин Петров Маринов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4029</v>
      </c>
      <c r="D13" s="362">
        <f>SUM(D14:D16)</f>
        <v>0</v>
      </c>
      <c r="E13" s="369">
        <f>SUM(E14:E16)</f>
        <v>4029</v>
      </c>
      <c r="F13" s="133"/>
    </row>
    <row r="14" spans="1:6" ht="15">
      <c r="A14" s="370" t="s">
        <v>596</v>
      </c>
      <c r="B14" s="135" t="s">
        <v>597</v>
      </c>
      <c r="C14" s="368">
        <v>4029</v>
      </c>
      <c r="D14" s="368"/>
      <c r="E14" s="369">
        <f aca="true" t="shared" si="0" ref="E14:E44">C14-D14</f>
        <v>4029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4029</v>
      </c>
      <c r="D21" s="440">
        <f>D13+D17+D18</f>
        <v>0</v>
      </c>
      <c r="E21" s="441">
        <f>E13+E17+E18</f>
        <v>4029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3544</v>
      </c>
      <c r="D26" s="362">
        <f>SUM(D27:D29)</f>
        <v>3544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3544</v>
      </c>
      <c r="D28" s="368">
        <v>3544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14764</v>
      </c>
      <c r="D30" s="368">
        <v>14764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2740</v>
      </c>
      <c r="D31" s="368">
        <v>2740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560</v>
      </c>
      <c r="D35" s="362">
        <f>SUM(D36:D39)</f>
        <v>560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55</v>
      </c>
      <c r="D36" s="368">
        <v>55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505</v>
      </c>
      <c r="D37" s="368">
        <v>505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69</v>
      </c>
      <c r="D40" s="362">
        <f>SUM(D41:D44)</f>
        <v>69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69</v>
      </c>
      <c r="D44" s="368">
        <v>69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21677</v>
      </c>
      <c r="D45" s="438">
        <f>D26+D30+D31+D33+D32+D34+D35+D40</f>
        <v>21677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25706</v>
      </c>
      <c r="D46" s="444">
        <f>D45+D23+D21+D11</f>
        <v>21677</v>
      </c>
      <c r="E46" s="445">
        <f>E45+E23+E21+E11</f>
        <v>4029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62</v>
      </c>
      <c r="D64" s="197"/>
      <c r="E64" s="136">
        <f t="shared" si="1"/>
        <v>62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</v>
      </c>
      <c r="D68" s="435">
        <f>D54+D58+D63+D64+D65+D66</f>
        <v>0</v>
      </c>
      <c r="E68" s="436">
        <f t="shared" si="1"/>
        <v>62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228</v>
      </c>
      <c r="D70" s="197"/>
      <c r="E70" s="136">
        <f t="shared" si="1"/>
        <v>228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194</v>
      </c>
      <c r="D73" s="137">
        <f>SUM(D74:D76)</f>
        <v>194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189</v>
      </c>
      <c r="D75" s="197">
        <v>189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5</v>
      </c>
      <c r="D76" s="197">
        <v>5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13585</v>
      </c>
      <c r="D87" s="134">
        <f>SUM(D88:D92)+D96</f>
        <v>13585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24</v>
      </c>
      <c r="D88" s="197">
        <v>24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8704</v>
      </c>
      <c r="D89" s="197">
        <v>8704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311</v>
      </c>
      <c r="D90" s="197">
        <v>311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3426</v>
      </c>
      <c r="D91" s="197">
        <v>3426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426</v>
      </c>
      <c r="D92" s="138">
        <f>SUM(D93:D95)</f>
        <v>426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426</v>
      </c>
      <c r="D95" s="197">
        <v>426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694</v>
      </c>
      <c r="D96" s="197">
        <v>694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159</v>
      </c>
      <c r="D97" s="197">
        <v>159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13938</v>
      </c>
      <c r="D98" s="433">
        <f>D87+D82+D77+D73+D97</f>
        <v>13938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14228</v>
      </c>
      <c r="D99" s="427">
        <f>D98+D70+D68</f>
        <v>13938</v>
      </c>
      <c r="E99" s="427">
        <f>E98+E70+E68</f>
        <v>290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43174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Марин Петров Маринов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6" sqref="G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>
        <v>1581</v>
      </c>
      <c r="G25" s="449">
        <v>119</v>
      </c>
      <c r="H25" s="449"/>
      <c r="I25" s="450">
        <f t="shared" si="0"/>
        <v>1700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1581</v>
      </c>
      <c r="G27" s="456">
        <f t="shared" si="2"/>
        <v>119</v>
      </c>
      <c r="H27" s="456">
        <f t="shared" si="2"/>
        <v>0</v>
      </c>
      <c r="I27" s="457">
        <f t="shared" si="0"/>
        <v>1700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43174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Марин Петров Маринов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2018-03-06T08:26:02Z</cp:lastPrinted>
  <dcterms:created xsi:type="dcterms:W3CDTF">2006-09-16T00:00:00Z</dcterms:created>
  <dcterms:modified xsi:type="dcterms:W3CDTF">2018-03-16T09:59:56Z</dcterms:modified>
  <cp:category/>
  <cp:version/>
  <cp:contentType/>
  <cp:contentStatus/>
</cp:coreProperties>
</file>