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<sst xmlns="http://schemas.openxmlformats.org/spreadsheetml/2006/main" count="1059" uniqueCount="872">
  <si>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</si>
  <si>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</si>
  <si>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</si>
  <si>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</si>
  <si>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</si>
  <si>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</si>
  <si>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</si>
  <si>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</si>
  <si>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</si>
  <si>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</si>
  <si>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</si>
  <si>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</si>
  <si>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</si>
  <si>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</si>
  <si>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</si>
  <si>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</si>
  <si>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</si>
  <si>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</si>
  <si>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</si>
  <si>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</si>
  <si>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</si>
  <si>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</si>
  <si>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</si>
  <si>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</si>
  <si>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</si>
  <si>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</si>
  <si>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</si>
  <si>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</si>
  <si>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</si>
  <si>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</si>
  <si>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</si>
  <si>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</si>
  <si>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</si>
  <si>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</si>
  <si>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</si>
  <si>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</si>
  <si>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</si>
  <si>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</si>
  <si>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</si>
  <si>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</si>
  <si>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</si>
  <si>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</si>
  <si>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</si>
  <si>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</si>
  <si>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</si>
  <si>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</si>
  <si>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</si>
  <si>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</si>
  <si>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</si>
  <si>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</si>
  <si>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</si>
  <si>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</si>
  <si>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</si>
  <si>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</si>
  <si>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</si>
  <si>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</si>
  <si>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</si>
  <si>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</si>
  <si>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</si>
  <si>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</si>
  <si>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</si>
  <si>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</si>
  <si>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</si>
  <si>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</si>
  <si>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</si>
  <si>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</si>
  <si>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</si>
  <si>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</si>
  <si>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</si>
  <si>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</si>
  <si>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</si>
  <si>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</si>
  <si>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</si>
  <si>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</si>
  <si>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</si>
  <si>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</si>
  <si>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</si>
  <si>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</si>
  <si>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</si>
  <si>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</si>
  <si>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</si>
  <si>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</si>
  <si>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</si>
  <si>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</si>
  <si>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</si>
  <si>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</si>
  <si>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</si>
  <si>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</si>
  <si>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</si>
  <si>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</si>
  <si>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</si>
  <si>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</si>
  <si>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</si>
  <si>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</si>
  <si>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</si>
  <si>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</si>
  <si>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</si>
  <si>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</si>
  <si>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</si>
  <si>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</si>
  <si>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</si>
  <si>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</si>
  <si>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</si>
  <si>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</si>
  <si>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</si>
  <si>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</si>
  <si>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</si>
  <si>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</si>
  <si>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</si>
  <si>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</si>
  <si>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</si>
  <si>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</si>
  <si>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</si>
  <si>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</si>
  <si>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</si>
  <si>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</si>
  <si>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</si>
  <si>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</si>
  <si>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</si>
  <si>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</si>
  <si>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</si>
  <si>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</si>
  <si>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</si>
  <si>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</si>
  <si>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</si>
  <si>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</si>
  <si>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</si>
  <si>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</si>
  <si>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</si>
  <si>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</si>
  <si>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</si>
  <si>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</si>
  <si>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</si>
  <si>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</si>
  <si>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</si>
  <si>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</si>
  <si>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</si>
  <si>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</si>
  <si>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</si>
  <si>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</si>
  <si>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</si>
  <si>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</si>
  <si>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</si>
  <si>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</si>
  <si>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</si>
  <si>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</si>
  <si>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</si>
  <si>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</si>
  <si>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</si>
  <si>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</si>
  <si>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</si>
  <si>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</si>
  <si>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</si>
  <si>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</si>
  <si>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</si>
  <si>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</si>
  <si>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</si>
  <si>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</si>
  <si>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</si>
  <si>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</si>
  <si>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</si>
  <si>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</si>
  <si>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</si>
  <si>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</si>
  <si>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</si>
  <si>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</si>
  <si>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</si>
  <si>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</si>
  <si>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</si>
  <si>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</si>
  <si>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</si>
  <si>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</si>
  <si>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</si>
  <si>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</si>
  <si>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</si>
  <si>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</si>
  <si>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</si>
  <si>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</si>
  <si>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</si>
  <si>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</si>
  <si>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</si>
  <si>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</si>
  <si>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</si>
  <si>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</si>
  <si>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</si>
  <si>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</si>
  <si>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</si>
  <si>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</si>
  <si>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</si>
  <si>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</si>
  <si>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</si>
  <si>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</si>
  <si>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</si>
  <si>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</si>
  <si>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</si>
  <si>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</si>
  <si>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</si>
  <si>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</si>
  <si>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</si>
  <si>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</si>
  <si>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</si>
  <si>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</si>
  <si>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</si>
  <si>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</si>
  <si>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</si>
  <si>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</si>
  <si>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</si>
  <si>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</si>
  <si>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</si>
  <si>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</si>
  <si>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</si>
  <si>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</si>
  <si>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</si>
  <si>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</si>
  <si>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</si>
  <si>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</si>
  <si>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</si>
  <si>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</si>
  <si>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</si>
  <si>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</si>
  <si>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</si>
  <si>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</si>
  <si>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</si>
  <si>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</si>
  <si>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</si>
  <si>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</si>
  <si>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</si>
  <si>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</si>
  <si>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</si>
  <si>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</si>
  <si>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</si>
  <si>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</si>
  <si>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</si>
  <si>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</si>
  <si>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</si>
  <si>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</si>
  <si>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</si>
  <si>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</si>
  <si>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</si>
  <si>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</si>
  <si>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</si>
  <si>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</si>
  <si>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</si>
  <si>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</si>
  <si>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</si>
  <si>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</si>
  <si>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</si>
  <si>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</si>
  <si>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</si>
  <si>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</si>
  <si>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</si>
  <si>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</si>
  <si>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</si>
  <si>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</si>
  <si>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</si>
  <si>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</si>
  <si>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</si>
  <si>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</si>
  <si>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</si>
  <si>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</si>
  <si>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</si>
  <si>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</si>
  <si>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</si>
  <si>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</si>
  <si>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</si>
  <si>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</si>
  <si>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</si>
  <si>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</si>
  <si>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</si>
  <si>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</si>
  <si>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</si>
  <si>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</si>
  <si>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</si>
  <si>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</si>
  <si>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</si>
  <si>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</si>
  <si>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</si>
  <si>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</si>
  <si>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</si>
  <si>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</si>
  <si>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</si>
  <si>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</si>
  <si>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</si>
  <si>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</si>
  <si>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</si>
  <si>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</si>
  <si>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</si>
  <si>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</si>
  <si>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</si>
  <si>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</si>
  <si>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</si>
  <si>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</si>
  <si>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</si>
  <si>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</si>
  <si>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</si>
  <si>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</si>
  <si>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</si>
  <si>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</si>
  <si>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</si>
  <si>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</si>
  <si>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</si>
  <si>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</si>
  <si>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</si>
  <si>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</si>
  <si>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</si>
  <si>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</si>
  <si>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</si>
  <si>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</si>
  <si>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</si>
  <si>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</si>
  <si>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</si>
  <si>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</si>
  <si>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</si>
  <si>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</si>
  <si>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</si>
  <si>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</si>
  <si>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</si>
  <si>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</si>
  <si>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</si>
  <si>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</si>
  <si>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</si>
  <si>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</si>
  <si>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</si>
  <si>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</si>
  <si>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</si>
  <si>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</si>
  <si>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</si>
  <si>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</si>
  <si>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</si>
  <si>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</si>
  <si>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</si>
  <si>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</si>
  <si>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</si>
  <si>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</si>
  <si>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</si>
  <si>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</si>
  <si>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</si>
  <si>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</si>
  <si>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</si>
  <si>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</si>
  <si>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</si>
  <si>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</si>
  <si>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</si>
  <si>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</si>
  <si>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</si>
  <si>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</si>
  <si>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</si>
  <si>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</si>
  <si>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</si>
  <si>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</si>
  <si>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</si>
  <si>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</si>
  <si>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</si>
  <si>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</si>
  <si>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</si>
  <si>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</si>
  <si>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</si>
  <si>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</si>
  <si>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</si>
  <si>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</si>
  <si>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</si>
  <si>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</si>
  <si>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</si>
  <si>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</si>
  <si>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</si>
  <si>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</si>
  <si>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</si>
  <si>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</si>
  <si>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</si>
  <si>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</si>
  <si>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</si>
  <si>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</si>
  <si>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</si>
  <si>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</si>
  <si>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</si>
  <si>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</si>
  <si>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</si>
  <si>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</si>
  <si>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</si>
  <si>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</si>
  <si>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</si>
  <si>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</si>
  <si>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</si>
  <si>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</si>
  <si>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</si>
  <si>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</si>
  <si>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</si>
  <si>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</si>
  <si>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</si>
  <si>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</si>
  <si>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</si>
  <si>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</si>
  <si>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</si>
  <si>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</si>
  <si>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</si>
  <si>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</si>
  <si>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</si>
  <si>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</si>
  <si>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</si>
  <si>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</si>
  <si>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</si>
  <si>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</si>
  <si>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</si>
  <si>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</si>
  <si>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</si>
  <si>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</si>
  <si>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</si>
  <si>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</si>
  <si>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</si>
  <si>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</si>
  <si>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</si>
  <si>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</si>
  <si>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</si>
  <si>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</si>
  <si>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</si>
  <si>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</si>
  <si>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</si>
  <si>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</si>
  <si>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</si>
  <si>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</si>
  <si>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</si>
  <si>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</si>
  <si>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</si>
  <si>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</si>
  <si>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</si>
  <si>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</si>
  <si>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</si>
  <si>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</si>
  <si>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</si>
  <si>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</si>
  <si>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</si>
  <si>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</si>
  <si>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</si>
  <si>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</si>
  <si>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</si>
  <si>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</si>
  <si>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</si>
  <si>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</si>
  <si>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</si>
  <si>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</si>
  <si>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</si>
  <si>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</si>
  <si>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</si>
  <si>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</si>
  <si>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</si>
  <si>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</si>
  <si>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</si>
  <si>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</si>
  <si>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</si>
  <si>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</si>
  <si>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</si>
  <si>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</si>
  <si>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</si>
  <si>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</si>
  <si>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</si>
  <si>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</si>
  <si>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</si>
  <si>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</si>
  <si>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</si>
  <si>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</si>
  <si>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</si>
  <si>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</si>
  <si>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</si>
  <si>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</si>
  <si>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</si>
  <si>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</si>
  <si>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</si>
  <si>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</si>
  <si>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</si>
  <si>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</si>
  <si>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</si>
  <si>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</si>
  <si>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</si>
  <si>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</si>
  <si>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</si>
  <si>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</si>
  <si>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</si>
  <si>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</si>
  <si>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</si>
  <si>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</si>
  <si>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</si>
  <si>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</si>
  <si>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</si>
  <si>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</si>
  <si>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</si>
  <si>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</si>
  <si>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</si>
  <si>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</si>
  <si>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</si>
  <si>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</si>
  <si>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</si>
  <si>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</si>
  <si>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</si>
  <si>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</si>
  <si>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</si>
  <si>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</si>
  <si>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</si>
  <si>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</si>
  <si>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</si>
  <si>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</si>
  <si>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</si>
  <si>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</si>
  <si>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</si>
  <si>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</si>
  <si>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</si>
  <si>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</si>
  <si>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</si>
  <si>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</si>
  <si>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</si>
  <si>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</si>
  <si>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</si>
  <si>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</si>
  <si>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</si>
  <si>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</si>
  <si>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</si>
  <si>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</si>
  <si>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</si>
  <si>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</si>
  <si>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</si>
  <si>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</si>
  <si>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</si>
  <si>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</si>
  <si>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</si>
  <si>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</si>
  <si>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</si>
  <si>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</si>
  <si>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</si>
  <si>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</si>
  <si>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</si>
  <si>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</si>
  <si>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</si>
  <si>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</si>
  <si>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</si>
  <si>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</si>
  <si>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</si>
  <si>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</si>
  <si>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</si>
  <si>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</si>
  <si>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</si>
  <si>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</si>
  <si>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</si>
  <si>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</si>
  <si>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</si>
  <si>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</si>
  <si>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</si>
  <si>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</si>
  <si>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</si>
  <si>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</si>
  <si>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</si>
  <si>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</si>
  <si>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</si>
  <si>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</si>
  <si>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</si>
  <si>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</si>
  <si>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</si>
  <si>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</si>
  <si>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</si>
  <si>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</si>
  <si>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</si>
  <si>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</si>
  <si>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</si>
  <si>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</si>
  <si>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</si>
  <si>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</si>
  <si>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</si>
  <si>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</si>
  <si>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</si>
  <si>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</si>
  <si>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</si>
  <si>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</si>
  <si>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</si>
  <si>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</si>
  <si>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</si>
  <si>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</si>
  <si>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</si>
  <si>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</si>
  <si>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</si>
  <si>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</si>
  <si>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</si>
  <si>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</si>
  <si>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</si>
  <si>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</si>
  <si>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</si>
  <si>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</si>
  <si>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</si>
  <si>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</si>
  <si>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</si>
  <si>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</si>
  <si>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</si>
  <si>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</si>
  <si>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</si>
  <si>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</si>
  <si>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</si>
  <si>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</si>
  <si>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</si>
  <si>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</si>
  <si>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</si>
  <si>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</si>
  <si>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</si>
  <si>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</si>
  <si>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</si>
  <si>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</si>
  <si>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</si>
  <si>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</si>
  <si>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</si>
  <si>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</si>
  <si>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</si>
  <si>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</si>
  <si>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</si>
  <si>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</si>
  <si>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</si>
  <si>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</si>
  <si>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</si>
  <si>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</si>
  <si>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</si>
  <si>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</si>
  <si>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</si>
  <si>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</si>
  <si>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</si>
  <si>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</si>
  <si>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</si>
  <si>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</si>
  <si>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</si>
  <si>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</si>
  <si>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</si>
  <si>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</si>
  <si>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</si>
  <si>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</si>
  <si>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</si>
  <si>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</si>
  <si>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</si>
  <si>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</si>
  <si>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</si>
  <si>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</si>
  <si>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</si>
  <si>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</si>
  <si>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</si>
  <si>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</si>
  <si>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</si>
  <si>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</si>
  <si>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</si>
  <si>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</si>
  <si>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</si>
  <si>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</si>
  <si>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</si>
  <si>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</si>
  <si>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</si>
  <si>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</si>
  <si>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</si>
  <si>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</si>
  <si>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</si>
  <si>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</si>
  <si>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</si>
  <si>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</si>
  <si>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</si>
  <si>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</si>
  <si>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</si>
  <si>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</si>
  <si>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</si>
  <si>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</si>
  <si>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</si>
  <si>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</si>
  <si>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</si>
  <si>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</si>
  <si>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</si>
  <si>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</si>
  <si>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</si>
  <si>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</si>
  <si>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</si>
  <si>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</si>
  <si>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</si>
  <si>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</si>
  <si>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</si>
  <si>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</si>
  <si>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</si>
  <si>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</si>
  <si>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</si>
  <si>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</si>
  <si>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</si>
  <si>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</si>
  <si>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</si>
  <si>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</si>
  <si>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</si>
  <si>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</si>
  <si>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</si>
  <si>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</si>
  <si>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</si>
  <si>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</si>
  <si>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</si>
  <si>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</si>
  <si>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</si>
  <si>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</si>
  <si>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</si>
  <si>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</si>
  <si>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</si>
  <si>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</si>
  <si>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</si>
  <si>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</si>
  <si>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</si>
  <si>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</si>
  <si>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</si>
  <si>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</si>
  <si>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</si>
  <si>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</si>
  <si>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</si>
  <si>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</si>
  <si>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</si>
  <si>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</si>
  <si>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</si>
  <si>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</si>
  <si>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</si>
  <si>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</si>
  <si>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</si>
  <si>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</si>
  <si>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</si>
  <si>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</si>
  <si>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</si>
  <si>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</si>
  <si>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</si>
  <si>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</si>
  <si>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</si>
  <si>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</si>
  <si>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</si>
  <si>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</si>
  <si>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</si>
  <si>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</si>
  <si>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</si>
  <si>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</si>
  <si>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</si>
  <si>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</si>
  <si>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</si>
  <si>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</si>
  <si>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</si>
  <si>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</si>
  <si>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</si>
  <si>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</si>
  <si>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</si>
  <si>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</si>
  <si>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</si>
  <si>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</si>
  <si>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</si>
  <si>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</si>
  <si>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</si>
  <si>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</si>
  <si>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</si>
  <si>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</si>
  <si>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</si>
  <si>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</si>
  <si>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</si>
  <si>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</si>
  <si>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</si>
  <si>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</si>
  <si>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</si>
  <si>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</si>
  <si>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</si>
  <si>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</si>
  <si>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</si>
  <si>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</si>
  <si>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</si>
  <si>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</si>
  <si>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</si>
  <si>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</si>
  <si>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</si>
  <si>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</si>
  <si>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</si>
  <si>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</si>
  <si>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</si>
  <si>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</si>
  <si>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</si>
  <si>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</si>
  <si>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</si>
  <si>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</si>
  <si>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</si>
  <si>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</si>
  <si>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</si>
  <si>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</si>
  <si>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</si>
  <si>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</si>
  <si>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</si>
  <si>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</si>
  <si>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</si>
  <si>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</si>
  <si>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</si>
  <si>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</si>
  <si>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</si>
  <si>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</si>
  <si>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</si>
  <si>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</si>
  <si>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</si>
  <si>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</si>
  <si>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</si>
  <si>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</si>
  <si>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</si>
  <si>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</si>
  <si>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</si>
  <si>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</si>
  <si>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</si>
  <si>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</si>
  <si>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</si>
  <si>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</si>
  <si>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</si>
  <si>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</si>
  <si>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</si>
  <si>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</si>
  <si>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</si>
  <si>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</si>
  <si>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</si>
  <si>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</si>
  <si>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</si>
  <si>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</si>
  <si>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</si>
  <si>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</si>
  <si>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</si>
  <si>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</si>
  <si>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</si>
  <si>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</si>
  <si>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</si>
  <si>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</si>
  <si>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</si>
  <si>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</si>
  <si>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</si>
  <si>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</si>
  <si>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</si>
  <si>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</si>
  <si>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</si>
  <si>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</si>
  <si>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</si>
  <si>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</si>
  <si>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</si>
  <si>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</si>
  <si>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</si>
  <si>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</si>
  <si>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</si>
  <si>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</si>
  <si>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</si>
  <si>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</si>
  <si>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</si>
  <si>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</si>
  <si>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</si>
  <si>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</si>
  <si>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</si>
  <si>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</si>
  <si>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</si>
  <si>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</si>
  <si>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</si>
  <si>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</si>
  <si>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</si>
  <si>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</si>
  <si>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</si>
  <si>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</si>
  <si>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</si>
  <si>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</si>
  <si>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</si>
  <si>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</si>
  <si>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</si>
  <si>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</si>
  <si>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</si>
  <si>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</si>
  <si>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М+С ИНВЕСТ ЕООД</t>
  </si>
  <si>
    <t>1. Почивна станция с. Енина</t>
  </si>
  <si>
    <t>2. Фестомашинекс София</t>
  </si>
  <si>
    <t>3. ПД Темида Варна</t>
  </si>
  <si>
    <t>4. СПХ ТРАНС София</t>
  </si>
  <si>
    <t>5. Балкарс консорциум ООД София</t>
  </si>
  <si>
    <t>6. Прогрес АД Стара Загора</t>
  </si>
  <si>
    <t>Дата на съставяне: 07.03.2012</t>
  </si>
  <si>
    <t>Отчетен период: 2011 г.</t>
  </si>
  <si>
    <t xml:space="preserve">Дата на съставяне:  07.03.2012                                     </t>
  </si>
  <si>
    <t xml:space="preserve">Дата  на съставяне: 07.03.2012                                                                                                                         </t>
  </si>
  <si>
    <t xml:space="preserve">Дата на съставяне: 07.03.2012                 </t>
  </si>
  <si>
    <t>Дата на съставяне:07.03.2012</t>
  </si>
  <si>
    <r>
      <t xml:space="preserve">Отчетен период:  2011 г.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</si>
</sst>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0.000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5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5" fontId="4" fillId="0" borderId="10" xfId="58" applyNumberFormat="1" applyFont="1" applyBorder="1" applyAlignment="1">
      <alignment horizontal="right" vertical="center" wrapText="1"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70">
      <selection activeCell="A6" sqref="A6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/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0</v>
      </c>
      <c r="B3" s="268"/>
      <c r="C3" s="268"/>
      <c r="D3" s="268"/>
      <c r="E3" s="575" t="s">
        <v>157</v>
      </c>
      <c r="F3" s="273" t="s">
        <v>1</v>
      </c>
      <c r="G3" s="226"/>
      <c r="H3" s="595" t="s">
        <v>157</v>
      </c>
    </row>
    <row r="4" spans="1:8" ht="28.5">
      <c r="A4" s="204" t="s">
        <v>2</v>
      </c>
      <c r="B4" s="583"/>
      <c r="C4" s="583"/>
      <c r="D4" s="584"/>
      <c r="E4" s="576" t="s">
        <v>157</v>
      </c>
      <c r="F4" s="224" t="s">
        <v>3</v>
      </c>
      <c r="G4" s="225"/>
      <c r="H4" s="595" t="s">
        <v>157</v>
      </c>
    </row>
    <row r="5" spans="1:8" ht="15">
      <c r="A5" s="204" t="s">
        <v>866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1128</v>
      </c>
      <c r="D11" s="205">
        <v>1128</v>
      </c>
      <c r="E11" s="293" t="s">
        <v>20</v>
      </c>
      <c r="F11" s="298" t="s">
        <v>21</v>
      </c>
      <c r="G11" s="206">
        <v>13018</v>
      </c>
      <c r="H11" s="206">
        <v>13018</v>
      </c>
    </row>
    <row r="12" spans="1:8" ht="15">
      <c r="A12" s="291" t="s">
        <v>22</v>
      </c>
      <c r="B12" s="297" t="s">
        <v>23</v>
      </c>
      <c r="C12" s="205">
        <v>12116</v>
      </c>
      <c r="D12" s="205">
        <v>11583</v>
      </c>
      <c r="E12" s="293" t="s">
        <v>24</v>
      </c>
      <c r="F12" s="298" t="s">
        <v>25</v>
      </c>
      <c r="G12" s="207">
        <v>13018</v>
      </c>
      <c r="H12" s="207">
        <v>13018</v>
      </c>
    </row>
    <row r="13" spans="1:8" ht="15">
      <c r="A13" s="291" t="s">
        <v>26</v>
      </c>
      <c r="B13" s="297" t="s">
        <v>27</v>
      </c>
      <c r="C13" s="205">
        <v>13312</v>
      </c>
      <c r="D13" s="205">
        <v>16142</v>
      </c>
      <c r="E13" s="293" t="s">
        <v>28</v>
      </c>
      <c r="F13" s="298" t="s">
        <v>29</v>
      </c>
      <c r="G13" s="207">
        <v>13018</v>
      </c>
      <c r="H13" s="207">
        <v>13018</v>
      </c>
    </row>
    <row r="14" spans="1:8" ht="15">
      <c r="A14" s="291" t="s">
        <v>30</v>
      </c>
      <c r="B14" s="297" t="s">
        <v>31</v>
      </c>
      <c r="C14" s="205">
        <v>1905</v>
      </c>
      <c r="D14" s="205">
        <v>1751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556</v>
      </c>
      <c r="D15" s="205">
        <v>503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205</v>
      </c>
      <c r="D16" s="205">
        <v>189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827</v>
      </c>
      <c r="D17" s="205">
        <v>2352</v>
      </c>
      <c r="E17" s="299" t="s">
        <v>44</v>
      </c>
      <c r="F17" s="301" t="s">
        <v>45</v>
      </c>
      <c r="G17" s="208">
        <f>G11+G14+G15+G16</f>
        <v>13018</v>
      </c>
      <c r="H17" s="208">
        <f>H11+H14+H15+H16</f>
        <v>13018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30049</v>
      </c>
      <c r="D19" s="209">
        <f>SUM(D11:D18)</f>
        <v>33648</v>
      </c>
      <c r="E19" s="293" t="s">
        <v>51</v>
      </c>
      <c r="F19" s="298" t="s">
        <v>52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11165</v>
      </c>
      <c r="H20" s="212">
        <v>11178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2936</v>
      </c>
      <c r="H21" s="210">
        <f>SUM(H22:H24)</f>
        <v>2936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1330</v>
      </c>
      <c r="H22" s="206">
        <v>1330</v>
      </c>
    </row>
    <row r="23" spans="1:13" ht="15">
      <c r="A23" s="291" t="s">
        <v>64</v>
      </c>
      <c r="B23" s="297" t="s">
        <v>65</v>
      </c>
      <c r="C23" s="205">
        <v>11</v>
      </c>
      <c r="D23" s="205">
        <v>17</v>
      </c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>
        <v>45</v>
      </c>
      <c r="D24" s="205">
        <v>176</v>
      </c>
      <c r="E24" s="293" t="s">
        <v>70</v>
      </c>
      <c r="F24" s="298" t="s">
        <v>71</v>
      </c>
      <c r="G24" s="206">
        <v>1606</v>
      </c>
      <c r="H24" s="206">
        <v>1606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14101</v>
      </c>
      <c r="H25" s="208">
        <f>H19+H20+H21</f>
        <v>14114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56</v>
      </c>
      <c r="D27" s="209">
        <f>SUM(D23:D26)</f>
        <v>193</v>
      </c>
      <c r="E27" s="309" t="s">
        <v>81</v>
      </c>
      <c r="F27" s="298" t="s">
        <v>82</v>
      </c>
      <c r="G27" s="208">
        <f>SUM(G28:G30)</f>
        <v>13711</v>
      </c>
      <c r="H27" s="208">
        <f>SUM(H28:H30)</f>
        <v>9274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13711</v>
      </c>
      <c r="H28" s="206">
        <v>9274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/>
      <c r="H29" s="391"/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14471</v>
      </c>
      <c r="H31" s="206">
        <v>7474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28182</v>
      </c>
      <c r="H33" s="208">
        <f>H27+H31+H32</f>
        <v>16748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103</v>
      </c>
      <c r="C34" s="209">
        <f>SUM(C35:C38)</f>
        <v>16</v>
      </c>
      <c r="D34" s="209">
        <f>SUM(D35:D38)</f>
        <v>16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5</v>
      </c>
      <c r="D35" s="205">
        <v>5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55301</v>
      </c>
      <c r="H36" s="208">
        <f>H25+H17+H33</f>
        <v>43880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>
        <v>11</v>
      </c>
      <c r="D38" s="205">
        <v>11</v>
      </c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/>
      <c r="H43" s="206"/>
      <c r="M43" s="211"/>
    </row>
    <row r="44" spans="1:8" ht="15">
      <c r="A44" s="291" t="s">
        <v>130</v>
      </c>
      <c r="B44" s="320" t="s">
        <v>131</v>
      </c>
      <c r="C44" s="205"/>
      <c r="D44" s="205"/>
      <c r="E44" s="324" t="s">
        <v>132</v>
      </c>
      <c r="F44" s="298" t="s">
        <v>133</v>
      </c>
      <c r="G44" s="206">
        <v>1506</v>
      </c>
      <c r="H44" s="206">
        <v>2566</v>
      </c>
    </row>
    <row r="45" spans="1:15" ht="15">
      <c r="A45" s="291" t="s">
        <v>134</v>
      </c>
      <c r="B45" s="305" t="s">
        <v>135</v>
      </c>
      <c r="C45" s="209">
        <f>C34+C39+C44</f>
        <v>16</v>
      </c>
      <c r="D45" s="209">
        <f>D34+D39+D44</f>
        <v>16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>
        <v>47</v>
      </c>
      <c r="H46" s="206">
        <v>58</v>
      </c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/>
      <c r="H47" s="206"/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>
        <v>332</v>
      </c>
      <c r="H48" s="206">
        <v>324</v>
      </c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1885</v>
      </c>
      <c r="H49" s="208">
        <f>SUM(H43:H48)</f>
        <v>2948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>
        <v>519</v>
      </c>
      <c r="H53" s="206">
        <v>502</v>
      </c>
    </row>
    <row r="54" spans="1:8" ht="15">
      <c r="A54" s="291" t="s">
        <v>164</v>
      </c>
      <c r="B54" s="305" t="s">
        <v>165</v>
      </c>
      <c r="C54" s="205">
        <v>46</v>
      </c>
      <c r="D54" s="205">
        <v>38</v>
      </c>
      <c r="E54" s="293" t="s">
        <v>166</v>
      </c>
      <c r="F54" s="301" t="s">
        <v>167</v>
      </c>
      <c r="G54" s="206"/>
      <c r="H54" s="206">
        <v>497</v>
      </c>
    </row>
    <row r="55" spans="1:18" ht="25.5">
      <c r="A55" s="325" t="s">
        <v>168</v>
      </c>
      <c r="B55" s="326" t="s">
        <v>169</v>
      </c>
      <c r="C55" s="209">
        <f>C19+C20+C21+C27+C32+C45+C51+C53+C54</f>
        <v>30167</v>
      </c>
      <c r="D55" s="209">
        <f>D19+D20+D21+D27+D32+D45+D51+D53+D54</f>
        <v>33895</v>
      </c>
      <c r="E55" s="293" t="s">
        <v>170</v>
      </c>
      <c r="F55" s="317" t="s">
        <v>171</v>
      </c>
      <c r="G55" s="208">
        <f>G49+G51+G52+G53+G54</f>
        <v>2404</v>
      </c>
      <c r="H55" s="208">
        <f>H49+H51+H52+H53+H54</f>
        <v>3947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7469</v>
      </c>
      <c r="D58" s="205">
        <v>5865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589</v>
      </c>
      <c r="D59" s="205">
        <v>440</v>
      </c>
      <c r="E59" s="307" t="s">
        <v>179</v>
      </c>
      <c r="F59" s="298" t="s">
        <v>180</v>
      </c>
      <c r="G59" s="206">
        <v>1060</v>
      </c>
      <c r="H59" s="206">
        <v>1881</v>
      </c>
      <c r="M59" s="211"/>
    </row>
    <row r="60" spans="1:8" ht="15">
      <c r="A60" s="291" t="s">
        <v>181</v>
      </c>
      <c r="B60" s="297" t="s">
        <v>182</v>
      </c>
      <c r="C60" s="205"/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3404</v>
      </c>
      <c r="D61" s="205">
        <v>2789</v>
      </c>
      <c r="E61" s="299" t="s">
        <v>187</v>
      </c>
      <c r="F61" s="328" t="s">
        <v>188</v>
      </c>
      <c r="G61" s="208">
        <f>SUM(G62:G68)</f>
        <v>10736</v>
      </c>
      <c r="H61" s="208">
        <f>SUM(H62:H68)</f>
        <v>7130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51</v>
      </c>
      <c r="H62" s="206">
        <v>43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33</v>
      </c>
      <c r="H63" s="206">
        <v>46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11462</v>
      </c>
      <c r="D64" s="209">
        <f>SUM(D58:D63)</f>
        <v>9094</v>
      </c>
      <c r="E64" s="293" t="s">
        <v>198</v>
      </c>
      <c r="F64" s="298" t="s">
        <v>199</v>
      </c>
      <c r="G64" s="206">
        <v>7283</v>
      </c>
      <c r="H64" s="206">
        <v>4946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130</v>
      </c>
      <c r="H65" s="206">
        <v>160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1875</v>
      </c>
      <c r="H66" s="206">
        <v>1244</v>
      </c>
    </row>
    <row r="67" spans="1:8" ht="15">
      <c r="A67" s="291" t="s">
        <v>205</v>
      </c>
      <c r="B67" s="297" t="s">
        <v>206</v>
      </c>
      <c r="C67" s="205"/>
      <c r="D67" s="205"/>
      <c r="E67" s="293" t="s">
        <v>207</v>
      </c>
      <c r="F67" s="298" t="s">
        <v>208</v>
      </c>
      <c r="G67" s="206">
        <v>544</v>
      </c>
      <c r="H67" s="206">
        <v>359</v>
      </c>
    </row>
    <row r="68" spans="1:8" ht="15">
      <c r="A68" s="291" t="s">
        <v>209</v>
      </c>
      <c r="B68" s="297" t="s">
        <v>210</v>
      </c>
      <c r="C68" s="205">
        <v>10995</v>
      </c>
      <c r="D68" s="205">
        <v>7180</v>
      </c>
      <c r="E68" s="293" t="s">
        <v>211</v>
      </c>
      <c r="F68" s="298" t="s">
        <v>212</v>
      </c>
      <c r="G68" s="206">
        <v>820</v>
      </c>
      <c r="H68" s="206">
        <v>332</v>
      </c>
    </row>
    <row r="69" spans="1:8" ht="15">
      <c r="A69" s="291" t="s">
        <v>213</v>
      </c>
      <c r="B69" s="297" t="s">
        <v>214</v>
      </c>
      <c r="C69" s="205">
        <v>1137</v>
      </c>
      <c r="D69" s="205">
        <v>136</v>
      </c>
      <c r="E69" s="307" t="s">
        <v>76</v>
      </c>
      <c r="F69" s="298" t="s">
        <v>215</v>
      </c>
      <c r="G69" s="206">
        <v>105</v>
      </c>
      <c r="H69" s="206">
        <v>10</v>
      </c>
    </row>
    <row r="70" spans="1:8" ht="15">
      <c r="A70" s="291" t="s">
        <v>216</v>
      </c>
      <c r="B70" s="297" t="s">
        <v>217</v>
      </c>
      <c r="C70" s="205"/>
      <c r="D70" s="205"/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/>
      <c r="D71" s="205"/>
      <c r="E71" s="309" t="s">
        <v>44</v>
      </c>
      <c r="F71" s="329" t="s">
        <v>222</v>
      </c>
      <c r="G71" s="215">
        <f>G59+G60+G61+G69+G70</f>
        <v>11901</v>
      </c>
      <c r="H71" s="215">
        <f>H59+H60+H61+H69+H70</f>
        <v>9021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>
        <v>971</v>
      </c>
      <c r="D72" s="205">
        <v>566</v>
      </c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/>
      <c r="D74" s="205">
        <v>1</v>
      </c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13103</v>
      </c>
      <c r="D75" s="209">
        <f>SUM(D67:D74)</f>
        <v>7883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/>
      <c r="H76" s="206"/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11901</v>
      </c>
      <c r="H79" s="216">
        <f>H71+H74+H75+H76</f>
        <v>9021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/>
      <c r="D81" s="205"/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14</v>
      </c>
      <c r="D87" s="205">
        <v>4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3752</v>
      </c>
      <c r="D88" s="205">
        <v>2698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>
        <v>11018</v>
      </c>
      <c r="D89" s="205">
        <v>3213</v>
      </c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14784</v>
      </c>
      <c r="D91" s="209">
        <f>SUM(D87:D90)</f>
        <v>5915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>
        <v>90</v>
      </c>
      <c r="D92" s="205">
        <v>61</v>
      </c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39439</v>
      </c>
      <c r="D93" s="209">
        <f>D64+D75+D84+D91+D92</f>
        <v>22953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69606</v>
      </c>
      <c r="D94" s="218">
        <f>D93+D55</f>
        <v>56848</v>
      </c>
      <c r="E94" s="558" t="s">
        <v>268</v>
      </c>
      <c r="F94" s="345" t="s">
        <v>269</v>
      </c>
      <c r="G94" s="219">
        <f>G36+G39+G55+G79</f>
        <v>69606</v>
      </c>
      <c r="H94" s="219">
        <f>H36+H39+H55+H79</f>
        <v>56848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865</v>
      </c>
      <c r="B98" s="539"/>
      <c r="C98" s="602" t="s">
        <v>379</v>
      </c>
      <c r="D98" s="602"/>
      <c r="E98" s="602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2" t="s">
        <v>779</v>
      </c>
      <c r="D100" s="603"/>
      <c r="E100" s="603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51" sqref="C5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0</v>
      </c>
      <c r="B2" s="533"/>
      <c r="C2" s="533"/>
      <c r="D2" s="533"/>
      <c r="E2" s="533" t="str">
        <f>'справка №1-БАЛАНС'!E3</f>
        <v> </v>
      </c>
      <c r="F2" s="606" t="s">
        <v>1</v>
      </c>
      <c r="G2" s="606"/>
      <c r="H2" s="353" t="str">
        <f>'справка №1-БАЛАНС'!H3</f>
        <v> </v>
      </c>
    </row>
    <row r="3" spans="1:8" ht="15">
      <c r="A3" s="6" t="s">
        <v>271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866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272</v>
      </c>
    </row>
    <row r="5" spans="1:8" ht="24">
      <c r="A5" s="356" t="s">
        <v>273</v>
      </c>
      <c r="B5" s="357" t="s">
        <v>6</v>
      </c>
      <c r="C5" s="356" t="s">
        <v>7</v>
      </c>
      <c r="D5" s="358" t="s">
        <v>11</v>
      </c>
      <c r="E5" s="359" t="s">
        <v>274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40198</v>
      </c>
      <c r="D9" s="79">
        <v>27146</v>
      </c>
      <c r="E9" s="363" t="s">
        <v>281</v>
      </c>
      <c r="F9" s="365" t="s">
        <v>282</v>
      </c>
      <c r="G9" s="87">
        <v>90641</v>
      </c>
      <c r="H9" s="87">
        <v>62067</v>
      </c>
    </row>
    <row r="10" spans="1:8" ht="12">
      <c r="A10" s="363" t="s">
        <v>283</v>
      </c>
      <c r="B10" s="364" t="s">
        <v>284</v>
      </c>
      <c r="C10" s="79">
        <v>7814</v>
      </c>
      <c r="D10" s="79">
        <v>5085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>
        <v>6452</v>
      </c>
      <c r="D11" s="79">
        <v>6690</v>
      </c>
      <c r="E11" s="366" t="s">
        <v>289</v>
      </c>
      <c r="F11" s="365" t="s">
        <v>290</v>
      </c>
      <c r="G11" s="87">
        <v>299</v>
      </c>
      <c r="H11" s="87">
        <v>232</v>
      </c>
    </row>
    <row r="12" spans="1:8" ht="12">
      <c r="A12" s="363" t="s">
        <v>291</v>
      </c>
      <c r="B12" s="364" t="s">
        <v>292</v>
      </c>
      <c r="C12" s="79">
        <v>17648</v>
      </c>
      <c r="D12" s="79">
        <v>12635</v>
      </c>
      <c r="E12" s="366" t="s">
        <v>76</v>
      </c>
      <c r="F12" s="365" t="s">
        <v>293</v>
      </c>
      <c r="G12" s="87">
        <v>911</v>
      </c>
      <c r="H12" s="87">
        <v>520</v>
      </c>
    </row>
    <row r="13" spans="1:18" ht="12">
      <c r="A13" s="363" t="s">
        <v>294</v>
      </c>
      <c r="B13" s="364" t="s">
        <v>295</v>
      </c>
      <c r="C13" s="79">
        <v>3737</v>
      </c>
      <c r="D13" s="79">
        <v>2770</v>
      </c>
      <c r="E13" s="367" t="s">
        <v>49</v>
      </c>
      <c r="F13" s="368" t="s">
        <v>296</v>
      </c>
      <c r="G13" s="88">
        <f>SUM(G9:G12)</f>
        <v>91851</v>
      </c>
      <c r="H13" s="88">
        <f>SUM(H9:H12)</f>
        <v>62819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103</v>
      </c>
      <c r="D14" s="79">
        <v>41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>
        <v>-884</v>
      </c>
      <c r="D15" s="80">
        <v>-580</v>
      </c>
      <c r="E15" s="361" t="s">
        <v>301</v>
      </c>
      <c r="F15" s="370" t="s">
        <v>302</v>
      </c>
      <c r="G15" s="87">
        <v>1</v>
      </c>
      <c r="H15" s="87"/>
    </row>
    <row r="16" spans="1:8" ht="12">
      <c r="A16" s="363" t="s">
        <v>303</v>
      </c>
      <c r="B16" s="364" t="s">
        <v>304</v>
      </c>
      <c r="C16" s="80">
        <v>701</v>
      </c>
      <c r="D16" s="80">
        <v>455</v>
      </c>
      <c r="E16" s="363" t="s">
        <v>305</v>
      </c>
      <c r="F16" s="369" t="s">
        <v>306</v>
      </c>
      <c r="G16" s="89">
        <v>1</v>
      </c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49</v>
      </c>
      <c r="B19" s="372" t="s">
        <v>312</v>
      </c>
      <c r="C19" s="82">
        <f>SUM(C9:C15)+C16</f>
        <v>75769</v>
      </c>
      <c r="D19" s="82">
        <f>SUM(D9:D15)+D16</f>
        <v>54242</v>
      </c>
      <c r="E19" s="373" t="s">
        <v>313</v>
      </c>
      <c r="F19" s="369" t="s">
        <v>314</v>
      </c>
      <c r="G19" s="87">
        <v>336</v>
      </c>
      <c r="H19" s="87">
        <v>175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143</v>
      </c>
      <c r="D22" s="79">
        <v>297</v>
      </c>
      <c r="E22" s="373" t="s">
        <v>322</v>
      </c>
      <c r="F22" s="369" t="s">
        <v>323</v>
      </c>
      <c r="G22" s="87">
        <v>64</v>
      </c>
      <c r="H22" s="87">
        <v>72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>
        <v>1</v>
      </c>
    </row>
    <row r="24" spans="1:18" ht="12">
      <c r="A24" s="363" t="s">
        <v>328</v>
      </c>
      <c r="B24" s="375" t="s">
        <v>329</v>
      </c>
      <c r="C24" s="79">
        <v>134</v>
      </c>
      <c r="D24" s="79">
        <v>113</v>
      </c>
      <c r="E24" s="367" t="s">
        <v>101</v>
      </c>
      <c r="F24" s="370" t="s">
        <v>330</v>
      </c>
      <c r="G24" s="88">
        <f>SUM(G19:G23)</f>
        <v>400</v>
      </c>
      <c r="H24" s="88">
        <f>SUM(H19:H23)</f>
        <v>248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331</v>
      </c>
      <c r="C25" s="79">
        <v>116</v>
      </c>
      <c r="D25" s="79">
        <v>110</v>
      </c>
      <c r="E25" s="374"/>
      <c r="F25" s="360"/>
      <c r="G25" s="390"/>
      <c r="H25" s="390"/>
    </row>
    <row r="26" spans="1:14" ht="12">
      <c r="A26" s="367" t="s">
        <v>74</v>
      </c>
      <c r="B26" s="376" t="s">
        <v>332</v>
      </c>
      <c r="C26" s="82">
        <f>SUM(C22:C25)</f>
        <v>393</v>
      </c>
      <c r="D26" s="82">
        <f>SUM(D22:D25)</f>
        <v>520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76162</v>
      </c>
      <c r="D28" s="83">
        <f>D26+D19</f>
        <v>54762</v>
      </c>
      <c r="E28" s="174" t="s">
        <v>335</v>
      </c>
      <c r="F28" s="370" t="s">
        <v>336</v>
      </c>
      <c r="G28" s="88">
        <f>G13+G15+G24</f>
        <v>92252</v>
      </c>
      <c r="H28" s="88">
        <f>H13+H15+H24</f>
        <v>63067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16090</v>
      </c>
      <c r="D30" s="83">
        <f>IF((H28-D28)&gt;0,H28-D28,0)</f>
        <v>8305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341</v>
      </c>
      <c r="C31" s="79"/>
      <c r="D31" s="79"/>
      <c r="E31" s="361" t="s">
        <v>852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76162</v>
      </c>
      <c r="D33" s="82">
        <f>D28-D31+D32</f>
        <v>54762</v>
      </c>
      <c r="E33" s="174" t="s">
        <v>349</v>
      </c>
      <c r="F33" s="370" t="s">
        <v>350</v>
      </c>
      <c r="G33" s="90">
        <f>G32-G31+G28</f>
        <v>92252</v>
      </c>
      <c r="H33" s="90">
        <f>H32-H31+H28</f>
        <v>63067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16090</v>
      </c>
      <c r="D34" s="83">
        <f>IF((H33-D33)&gt;0,H33-D33,0)</f>
        <v>8305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1619</v>
      </c>
      <c r="D35" s="82">
        <f>D36+D37+D38</f>
        <v>831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1609</v>
      </c>
      <c r="D36" s="79">
        <v>831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>
        <v>10</v>
      </c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14471</v>
      </c>
      <c r="D39" s="570">
        <f>+IF((H33-D33-D35)&gt;0,H33-D33-D35,0)</f>
        <v>7474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14471</v>
      </c>
      <c r="D41" s="85">
        <f>IF(H39=0,IF(D39-D40&gt;0,D39-D40+H40,0),IF(H39-H40&lt;0,H40-H39+D39,0))</f>
        <v>7474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92252</v>
      </c>
      <c r="D42" s="86">
        <f>D33+D35+D39</f>
        <v>63067</v>
      </c>
      <c r="E42" s="177" t="s">
        <v>376</v>
      </c>
      <c r="F42" s="178" t="s">
        <v>377</v>
      </c>
      <c r="G42" s="90">
        <f>G39+G33</f>
        <v>92252</v>
      </c>
      <c r="H42" s="90">
        <f>H39+H33</f>
        <v>63067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601">
        <v>40975</v>
      </c>
      <c r="C44" s="532" t="s">
        <v>379</v>
      </c>
      <c r="D44" s="604"/>
      <c r="E44" s="604"/>
      <c r="F44" s="604"/>
      <c r="G44" s="604"/>
      <c r="H44" s="604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5"/>
      <c r="E46" s="605"/>
      <c r="F46" s="605"/>
      <c r="G46" s="605"/>
      <c r="H46" s="605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7" sqref="A7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 </v>
      </c>
      <c r="C4" s="397" t="s">
        <v>1</v>
      </c>
      <c r="D4" s="353" t="str">
        <f>'справка №1-БАЛАНС'!H3</f>
        <v> </v>
      </c>
      <c r="E4" s="401"/>
      <c r="F4" s="401"/>
      <c r="G4" s="182"/>
      <c r="H4" s="182"/>
      <c r="I4" s="182"/>
      <c r="J4" s="182"/>
    </row>
    <row r="5" spans="1:10" ht="15">
      <c r="A5" s="533" t="s">
        <v>271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866</v>
      </c>
      <c r="B6" s="533" t="str">
        <f>'справка №1-БАЛАНС'!E5</f>
        <v> 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97569</v>
      </c>
      <c r="D10" s="92">
        <v>64878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-57420</v>
      </c>
      <c r="D11" s="92">
        <v>-39006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-21092</v>
      </c>
      <c r="D13" s="92">
        <v>-14407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-102</v>
      </c>
      <c r="D14" s="92">
        <v>-96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-1178</v>
      </c>
      <c r="D15" s="92">
        <v>-417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336</v>
      </c>
      <c r="D16" s="92">
        <v>174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-26</v>
      </c>
      <c r="D17" s="92">
        <v>-63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-46</v>
      </c>
      <c r="D18" s="92">
        <v>-20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-348</v>
      </c>
      <c r="D19" s="92">
        <v>-265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17693</v>
      </c>
      <c r="D20" s="93">
        <f>SUM(D10:D19)</f>
        <v>10778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-5590</v>
      </c>
      <c r="D22" s="92">
        <v>-6341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>
        <v>60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>
        <v>1345</v>
      </c>
      <c r="D31" s="92">
        <v>352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-4185</v>
      </c>
      <c r="D32" s="93">
        <f>SUM(D22:D31)</f>
        <v>-5989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>
        <v>1000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-1881</v>
      </c>
      <c r="D37" s="92">
        <v>-2073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-38</v>
      </c>
      <c r="D38" s="92">
        <v>-584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-127</v>
      </c>
      <c r="D39" s="92">
        <v>-262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-2593</v>
      </c>
      <c r="D40" s="92">
        <v>-1492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-4639</v>
      </c>
      <c r="D42" s="93">
        <f>SUM(D34:D41)</f>
        <v>-3411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8869</v>
      </c>
      <c r="D43" s="93">
        <f>D42+D32+D20</f>
        <v>1378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5915</v>
      </c>
      <c r="D44" s="184">
        <v>4537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14784</v>
      </c>
      <c r="D45" s="93">
        <f>D44+D43</f>
        <v>5915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3766</v>
      </c>
      <c r="D46" s="94">
        <v>2702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11018</v>
      </c>
      <c r="D47" s="94">
        <v>3213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07"/>
      <c r="D50" s="607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7"/>
      <c r="D52" s="607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2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8" t="s">
        <v>457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74"/>
      <c r="C3" s="610" t="str">
        <f>'справка №1-БАЛАНС'!E3</f>
        <v> </v>
      </c>
      <c r="D3" s="611"/>
      <c r="E3" s="611"/>
      <c r="F3" s="611"/>
      <c r="G3" s="611"/>
      <c r="H3" s="574"/>
      <c r="I3" s="574"/>
      <c r="J3" s="2"/>
      <c r="K3" s="573" t="s">
        <v>1</v>
      </c>
      <c r="L3" s="573"/>
      <c r="M3" s="592" t="str">
        <f>'справка №1-БАЛАНС'!H3</f>
        <v> </v>
      </c>
      <c r="N3" s="3"/>
    </row>
    <row r="4" spans="1:15" s="5" customFormat="1" ht="13.5" customHeight="1">
      <c r="A4" s="6" t="s">
        <v>458</v>
      </c>
      <c r="B4" s="574"/>
      <c r="C4" s="610" t="str">
        <f>'справка №1-БАЛАНС'!E4</f>
        <v> </v>
      </c>
      <c r="D4" s="610"/>
      <c r="E4" s="612"/>
      <c r="F4" s="610"/>
      <c r="G4" s="610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866</v>
      </c>
      <c r="B5" s="572"/>
      <c r="C5" s="610" t="str">
        <f>'справка №1-БАЛАНС'!E5</f>
        <v> </v>
      </c>
      <c r="D5" s="611"/>
      <c r="E5" s="611"/>
      <c r="F5" s="611"/>
      <c r="G5" s="611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476</v>
      </c>
      <c r="L10" s="16" t="s">
        <v>109</v>
      </c>
      <c r="M10" s="17" t="s">
        <v>117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13018</v>
      </c>
      <c r="D11" s="96">
        <f>'справка №1-БАЛАНС'!H19</f>
        <v>0</v>
      </c>
      <c r="E11" s="96">
        <f>'справка №1-БАЛАНС'!H20</f>
        <v>11178</v>
      </c>
      <c r="F11" s="96">
        <f>'справка №1-БАЛАНС'!H22</f>
        <v>1330</v>
      </c>
      <c r="G11" s="96">
        <f>'справка №1-БАЛАНС'!H23</f>
        <v>0</v>
      </c>
      <c r="H11" s="98">
        <v>1606</v>
      </c>
      <c r="I11" s="96">
        <f>'справка №1-БАЛАНС'!H28+'справка №1-БАЛАНС'!H31</f>
        <v>16748</v>
      </c>
      <c r="J11" s="96">
        <f>'справка №1-БАЛАНС'!H29+'справка №1-БАЛАНС'!H32</f>
        <v>0</v>
      </c>
      <c r="K11" s="98"/>
      <c r="L11" s="424">
        <f>SUM(C11:K11)</f>
        <v>43880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13018</v>
      </c>
      <c r="D15" s="99">
        <f aca="true" t="shared" si="2" ref="D15:M15">D11+D12</f>
        <v>0</v>
      </c>
      <c r="E15" s="99">
        <f t="shared" si="2"/>
        <v>11178</v>
      </c>
      <c r="F15" s="99">
        <f t="shared" si="2"/>
        <v>1330</v>
      </c>
      <c r="G15" s="99">
        <f t="shared" si="2"/>
        <v>0</v>
      </c>
      <c r="H15" s="99">
        <f t="shared" si="2"/>
        <v>1606</v>
      </c>
      <c r="I15" s="99">
        <f t="shared" si="2"/>
        <v>16748</v>
      </c>
      <c r="J15" s="99">
        <f t="shared" si="2"/>
        <v>0</v>
      </c>
      <c r="K15" s="99">
        <f t="shared" si="2"/>
        <v>0</v>
      </c>
      <c r="L15" s="424">
        <f t="shared" si="1"/>
        <v>43880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14471</v>
      </c>
      <c r="J16" s="425">
        <f>+'справка №1-БАЛАНС'!G32</f>
        <v>0</v>
      </c>
      <c r="K16" s="98"/>
      <c r="L16" s="424">
        <f t="shared" si="1"/>
        <v>14471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-3052</v>
      </c>
      <c r="J17" s="100">
        <f>J18+J19</f>
        <v>0</v>
      </c>
      <c r="K17" s="100">
        <f t="shared" si="3"/>
        <v>0</v>
      </c>
      <c r="L17" s="424">
        <f t="shared" si="1"/>
        <v>-3052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-2604</v>
      </c>
      <c r="J18" s="98"/>
      <c r="K18" s="98"/>
      <c r="L18" s="424">
        <f t="shared" si="1"/>
        <v>-2604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>
        <v>-448</v>
      </c>
      <c r="J19" s="98"/>
      <c r="K19" s="98"/>
      <c r="L19" s="424">
        <f t="shared" si="1"/>
        <v>-448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-13</v>
      </c>
      <c r="F28" s="98"/>
      <c r="G28" s="98"/>
      <c r="H28" s="98"/>
      <c r="I28" s="98">
        <v>15</v>
      </c>
      <c r="J28" s="98"/>
      <c r="K28" s="98"/>
      <c r="L28" s="424">
        <f t="shared" si="1"/>
        <v>2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13018</v>
      </c>
      <c r="D29" s="97">
        <f aca="true" t="shared" si="6" ref="D29:M29">D17+D20+D21+D24+D28+D27+D15+D16</f>
        <v>0</v>
      </c>
      <c r="E29" s="97">
        <f t="shared" si="6"/>
        <v>11165</v>
      </c>
      <c r="F29" s="97">
        <f t="shared" si="6"/>
        <v>1330</v>
      </c>
      <c r="G29" s="97">
        <f t="shared" si="6"/>
        <v>0</v>
      </c>
      <c r="H29" s="97">
        <f t="shared" si="6"/>
        <v>1606</v>
      </c>
      <c r="I29" s="97">
        <f t="shared" si="6"/>
        <v>28182</v>
      </c>
      <c r="J29" s="97">
        <f t="shared" si="6"/>
        <v>0</v>
      </c>
      <c r="K29" s="97">
        <f t="shared" si="6"/>
        <v>0</v>
      </c>
      <c r="L29" s="424">
        <f t="shared" si="1"/>
        <v>55301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13018</v>
      </c>
      <c r="D32" s="97">
        <f t="shared" si="7"/>
        <v>0</v>
      </c>
      <c r="E32" s="97">
        <f t="shared" si="7"/>
        <v>11165</v>
      </c>
      <c r="F32" s="97">
        <f t="shared" si="7"/>
        <v>1330</v>
      </c>
      <c r="G32" s="97">
        <f t="shared" si="7"/>
        <v>0</v>
      </c>
      <c r="H32" s="97">
        <f t="shared" si="7"/>
        <v>1606</v>
      </c>
      <c r="I32" s="97">
        <f t="shared" si="7"/>
        <v>28182</v>
      </c>
      <c r="J32" s="97">
        <f t="shared" si="7"/>
        <v>0</v>
      </c>
      <c r="K32" s="97">
        <f t="shared" si="7"/>
        <v>0</v>
      </c>
      <c r="L32" s="424">
        <f t="shared" si="1"/>
        <v>55301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9" t="s">
        <v>519</v>
      </c>
      <c r="E35" s="609"/>
      <c r="F35" s="609"/>
      <c r="G35" s="609"/>
      <c r="H35" s="609"/>
      <c r="I35" s="609"/>
      <c r="J35" s="24" t="s">
        <v>854</v>
      </c>
      <c r="K35" s="24"/>
      <c r="L35" s="609"/>
      <c r="M35" s="609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46" right="0.16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0" t="s">
        <v>381</v>
      </c>
      <c r="B2" s="623"/>
      <c r="C2" s="585"/>
      <c r="D2" s="585"/>
      <c r="E2" s="610" t="str">
        <f>'справка №1-БАЛАНС'!E3</f>
        <v> </v>
      </c>
      <c r="F2" s="631"/>
      <c r="G2" s="631"/>
      <c r="H2" s="585"/>
      <c r="I2" s="441"/>
      <c r="J2" s="441"/>
      <c r="K2" s="441"/>
      <c r="L2" s="441"/>
      <c r="M2" s="626" t="s">
        <v>1</v>
      </c>
      <c r="N2" s="622"/>
      <c r="O2" s="622"/>
      <c r="P2" s="627" t="str">
        <f>'справка №1-БАЛАНС'!H3</f>
        <v> </v>
      </c>
      <c r="Q2" s="627"/>
      <c r="R2" s="353"/>
    </row>
    <row r="3" spans="1:18" ht="15">
      <c r="A3" s="630" t="s">
        <v>866</v>
      </c>
      <c r="B3" s="623"/>
      <c r="C3" s="586"/>
      <c r="D3" s="586"/>
      <c r="E3" s="610" t="str">
        <f>'справка №1-БАЛАНС'!E5</f>
        <v> </v>
      </c>
      <c r="F3" s="632"/>
      <c r="G3" s="632"/>
      <c r="H3" s="443"/>
      <c r="I3" s="443"/>
      <c r="J3" s="443"/>
      <c r="K3" s="443"/>
      <c r="L3" s="443"/>
      <c r="M3" s="628" t="s">
        <v>3</v>
      </c>
      <c r="N3" s="628"/>
      <c r="O3" s="577"/>
      <c r="P3" s="629" t="str">
        <f>'справка №1-БАЛАНС'!H4</f>
        <v> </v>
      </c>
      <c r="Q3" s="629"/>
      <c r="R3" s="354"/>
    </row>
    <row r="4" spans="1:18" ht="12.75">
      <c r="A4" s="436" t="s">
        <v>521</v>
      </c>
      <c r="B4" s="442"/>
      <c r="C4" s="442"/>
      <c r="D4" s="443"/>
      <c r="E4" s="613"/>
      <c r="F4" s="614"/>
      <c r="G4" s="614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15" t="s">
        <v>461</v>
      </c>
      <c r="B5" s="616"/>
      <c r="C5" s="619" t="s">
        <v>6</v>
      </c>
      <c r="D5" s="449" t="s">
        <v>523</v>
      </c>
      <c r="E5" s="449"/>
      <c r="F5" s="449"/>
      <c r="G5" s="449"/>
      <c r="H5" s="449" t="s">
        <v>524</v>
      </c>
      <c r="I5" s="449"/>
      <c r="J5" s="624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24" t="s">
        <v>527</v>
      </c>
      <c r="R5" s="624" t="s">
        <v>528</v>
      </c>
    </row>
    <row r="6" spans="1:18" s="44" customFormat="1" ht="48">
      <c r="A6" s="617"/>
      <c r="B6" s="618"/>
      <c r="C6" s="620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25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25"/>
      <c r="R6" s="625"/>
    </row>
    <row r="7" spans="1:18" s="44" customFormat="1" ht="12">
      <c r="A7" s="452" t="s">
        <v>538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1128</v>
      </c>
      <c r="E9" s="243"/>
      <c r="F9" s="243"/>
      <c r="G9" s="113">
        <f>D9+E9-F9</f>
        <v>1128</v>
      </c>
      <c r="H9" s="103"/>
      <c r="I9" s="103"/>
      <c r="J9" s="113">
        <f>G9+H9-I9</f>
        <v>1128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1128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14599</v>
      </c>
      <c r="E10" s="243">
        <v>1136</v>
      </c>
      <c r="F10" s="243"/>
      <c r="G10" s="113">
        <f aca="true" t="shared" si="2" ref="G10:G39">D10+E10-F10</f>
        <v>15735</v>
      </c>
      <c r="H10" s="103"/>
      <c r="I10" s="103"/>
      <c r="J10" s="113">
        <f aca="true" t="shared" si="3" ref="J10:J39">G10+H10-I10</f>
        <v>15735</v>
      </c>
      <c r="K10" s="103">
        <v>3016</v>
      </c>
      <c r="L10" s="103">
        <v>603</v>
      </c>
      <c r="M10" s="103"/>
      <c r="N10" s="113">
        <f aca="true" t="shared" si="4" ref="N10:N39">K10+L10-M10</f>
        <v>3619</v>
      </c>
      <c r="O10" s="103"/>
      <c r="P10" s="103"/>
      <c r="Q10" s="113">
        <f t="shared" si="0"/>
        <v>3619</v>
      </c>
      <c r="R10" s="113">
        <f t="shared" si="1"/>
        <v>12116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54342</v>
      </c>
      <c r="E11" s="243">
        <v>4412</v>
      </c>
      <c r="F11" s="243">
        <v>2009</v>
      </c>
      <c r="G11" s="113">
        <f t="shared" si="2"/>
        <v>56745</v>
      </c>
      <c r="H11" s="103"/>
      <c r="I11" s="103"/>
      <c r="J11" s="113">
        <f t="shared" si="3"/>
        <v>56745</v>
      </c>
      <c r="K11" s="103">
        <v>38200</v>
      </c>
      <c r="L11" s="103">
        <v>5399</v>
      </c>
      <c r="M11" s="103">
        <v>166</v>
      </c>
      <c r="N11" s="113">
        <f t="shared" si="4"/>
        <v>43433</v>
      </c>
      <c r="O11" s="103"/>
      <c r="P11" s="103"/>
      <c r="Q11" s="113">
        <f t="shared" si="0"/>
        <v>43433</v>
      </c>
      <c r="R11" s="113">
        <f t="shared" si="1"/>
        <v>13312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2191</v>
      </c>
      <c r="E12" s="243">
        <v>242</v>
      </c>
      <c r="F12" s="243"/>
      <c r="G12" s="113">
        <f t="shared" si="2"/>
        <v>2433</v>
      </c>
      <c r="H12" s="103"/>
      <c r="I12" s="103"/>
      <c r="J12" s="113">
        <f t="shared" si="3"/>
        <v>2433</v>
      </c>
      <c r="K12" s="103">
        <v>440</v>
      </c>
      <c r="L12" s="103">
        <v>88</v>
      </c>
      <c r="M12" s="103"/>
      <c r="N12" s="113">
        <f t="shared" si="4"/>
        <v>528</v>
      </c>
      <c r="O12" s="103"/>
      <c r="P12" s="103"/>
      <c r="Q12" s="113">
        <f t="shared" si="0"/>
        <v>528</v>
      </c>
      <c r="R12" s="113">
        <f t="shared" si="1"/>
        <v>1905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1182</v>
      </c>
      <c r="E13" s="243">
        <v>257</v>
      </c>
      <c r="F13" s="243">
        <v>295</v>
      </c>
      <c r="G13" s="113">
        <f t="shared" si="2"/>
        <v>1144</v>
      </c>
      <c r="H13" s="103"/>
      <c r="I13" s="103"/>
      <c r="J13" s="113">
        <f t="shared" si="3"/>
        <v>1144</v>
      </c>
      <c r="K13" s="103">
        <v>679</v>
      </c>
      <c r="L13" s="103">
        <v>158</v>
      </c>
      <c r="M13" s="103">
        <v>249</v>
      </c>
      <c r="N13" s="113">
        <f t="shared" si="4"/>
        <v>588</v>
      </c>
      <c r="O13" s="103"/>
      <c r="P13" s="103"/>
      <c r="Q13" s="113">
        <f t="shared" si="0"/>
        <v>588</v>
      </c>
      <c r="R13" s="113">
        <f t="shared" si="1"/>
        <v>556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1076</v>
      </c>
      <c r="E14" s="243">
        <v>83</v>
      </c>
      <c r="F14" s="243">
        <v>13</v>
      </c>
      <c r="G14" s="113">
        <f t="shared" si="2"/>
        <v>1146</v>
      </c>
      <c r="H14" s="103"/>
      <c r="I14" s="103"/>
      <c r="J14" s="113">
        <f t="shared" si="3"/>
        <v>1146</v>
      </c>
      <c r="K14" s="103">
        <v>887</v>
      </c>
      <c r="L14" s="103">
        <v>67</v>
      </c>
      <c r="M14" s="103">
        <v>13</v>
      </c>
      <c r="N14" s="113">
        <f t="shared" si="4"/>
        <v>941</v>
      </c>
      <c r="O14" s="103"/>
      <c r="P14" s="103"/>
      <c r="Q14" s="113">
        <f t="shared" si="0"/>
        <v>941</v>
      </c>
      <c r="R14" s="113">
        <f t="shared" si="1"/>
        <v>205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855</v>
      </c>
      <c r="B15" s="466" t="s">
        <v>856</v>
      </c>
      <c r="C15" s="564" t="s">
        <v>857</v>
      </c>
      <c r="D15" s="565">
        <v>2352</v>
      </c>
      <c r="E15" s="565">
        <v>4636</v>
      </c>
      <c r="F15" s="565">
        <v>6161</v>
      </c>
      <c r="G15" s="113">
        <f t="shared" si="2"/>
        <v>827</v>
      </c>
      <c r="H15" s="566"/>
      <c r="I15" s="566"/>
      <c r="J15" s="113">
        <f t="shared" si="3"/>
        <v>827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827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76870</v>
      </c>
      <c r="E17" s="248">
        <f>SUM(E9:E16)</f>
        <v>10766</v>
      </c>
      <c r="F17" s="248">
        <f>SUM(F9:F16)</f>
        <v>8478</v>
      </c>
      <c r="G17" s="113">
        <f t="shared" si="2"/>
        <v>79158</v>
      </c>
      <c r="H17" s="114">
        <f>SUM(H9:H16)</f>
        <v>0</v>
      </c>
      <c r="I17" s="114">
        <f>SUM(I9:I16)</f>
        <v>0</v>
      </c>
      <c r="J17" s="113">
        <f t="shared" si="3"/>
        <v>79158</v>
      </c>
      <c r="K17" s="114">
        <f>SUM(K9:K16)</f>
        <v>43222</v>
      </c>
      <c r="L17" s="114">
        <f>SUM(L9:L16)</f>
        <v>6315</v>
      </c>
      <c r="M17" s="114">
        <f>SUM(M9:M16)</f>
        <v>428</v>
      </c>
      <c r="N17" s="113">
        <f t="shared" si="4"/>
        <v>49109</v>
      </c>
      <c r="O17" s="114">
        <f>SUM(O9:O16)</f>
        <v>0</v>
      </c>
      <c r="P17" s="114">
        <f>SUM(P9:P16)</f>
        <v>0</v>
      </c>
      <c r="Q17" s="113">
        <f t="shared" si="5"/>
        <v>49109</v>
      </c>
      <c r="R17" s="113">
        <f t="shared" si="6"/>
        <v>30049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37</v>
      </c>
      <c r="E21" s="243"/>
      <c r="F21" s="243"/>
      <c r="G21" s="113">
        <f t="shared" si="2"/>
        <v>37</v>
      </c>
      <c r="H21" s="103"/>
      <c r="I21" s="103"/>
      <c r="J21" s="113">
        <f t="shared" si="3"/>
        <v>37</v>
      </c>
      <c r="K21" s="103">
        <v>20</v>
      </c>
      <c r="L21" s="103">
        <v>6</v>
      </c>
      <c r="M21" s="103"/>
      <c r="N21" s="113">
        <f t="shared" si="4"/>
        <v>26</v>
      </c>
      <c r="O21" s="103"/>
      <c r="P21" s="103"/>
      <c r="Q21" s="113">
        <f t="shared" si="5"/>
        <v>26</v>
      </c>
      <c r="R21" s="113">
        <f t="shared" si="6"/>
        <v>11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1186</v>
      </c>
      <c r="E22" s="243"/>
      <c r="F22" s="243"/>
      <c r="G22" s="113">
        <f t="shared" si="2"/>
        <v>1186</v>
      </c>
      <c r="H22" s="103"/>
      <c r="I22" s="103"/>
      <c r="J22" s="113">
        <f t="shared" si="3"/>
        <v>1186</v>
      </c>
      <c r="K22" s="103">
        <v>1010</v>
      </c>
      <c r="L22" s="103">
        <v>131</v>
      </c>
      <c r="M22" s="103"/>
      <c r="N22" s="113">
        <f t="shared" si="4"/>
        <v>1141</v>
      </c>
      <c r="O22" s="103"/>
      <c r="P22" s="103"/>
      <c r="Q22" s="113">
        <f t="shared" si="5"/>
        <v>1141</v>
      </c>
      <c r="R22" s="113">
        <f t="shared" si="6"/>
        <v>45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208</v>
      </c>
      <c r="E24" s="243"/>
      <c r="F24" s="243"/>
      <c r="G24" s="113">
        <f t="shared" si="2"/>
        <v>208</v>
      </c>
      <c r="H24" s="103"/>
      <c r="I24" s="103"/>
      <c r="J24" s="113">
        <f t="shared" si="3"/>
        <v>208</v>
      </c>
      <c r="K24" s="103">
        <v>208</v>
      </c>
      <c r="L24" s="103"/>
      <c r="M24" s="103"/>
      <c r="N24" s="113">
        <f t="shared" si="4"/>
        <v>208</v>
      </c>
      <c r="O24" s="103"/>
      <c r="P24" s="103"/>
      <c r="Q24" s="113">
        <f t="shared" si="5"/>
        <v>208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580</v>
      </c>
      <c r="D25" s="244">
        <f>SUM(D21:D24)</f>
        <v>1431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1431</v>
      </c>
      <c r="H25" s="104">
        <f t="shared" si="7"/>
        <v>0</v>
      </c>
      <c r="I25" s="104">
        <f t="shared" si="7"/>
        <v>0</v>
      </c>
      <c r="J25" s="105">
        <f t="shared" si="3"/>
        <v>1431</v>
      </c>
      <c r="K25" s="104">
        <f t="shared" si="7"/>
        <v>1238</v>
      </c>
      <c r="L25" s="104">
        <f t="shared" si="7"/>
        <v>137</v>
      </c>
      <c r="M25" s="104">
        <f t="shared" si="7"/>
        <v>0</v>
      </c>
      <c r="N25" s="105">
        <f t="shared" si="4"/>
        <v>1375</v>
      </c>
      <c r="O25" s="104">
        <f t="shared" si="7"/>
        <v>0</v>
      </c>
      <c r="P25" s="104">
        <f t="shared" si="7"/>
        <v>0</v>
      </c>
      <c r="Q25" s="105">
        <f t="shared" si="5"/>
        <v>1375</v>
      </c>
      <c r="R25" s="105">
        <f t="shared" si="6"/>
        <v>56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850</v>
      </c>
      <c r="C27" s="472" t="s">
        <v>583</v>
      </c>
      <c r="D27" s="246">
        <f>SUM(D28:D31)</f>
        <v>16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16</v>
      </c>
      <c r="H27" s="109">
        <f t="shared" si="8"/>
        <v>0</v>
      </c>
      <c r="I27" s="109">
        <f t="shared" si="8"/>
        <v>0</v>
      </c>
      <c r="J27" s="110">
        <f t="shared" si="3"/>
        <v>16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16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584</v>
      </c>
      <c r="D28" s="243">
        <v>5</v>
      </c>
      <c r="E28" s="243"/>
      <c r="F28" s="243"/>
      <c r="G28" s="113">
        <f t="shared" si="2"/>
        <v>5</v>
      </c>
      <c r="H28" s="103"/>
      <c r="I28" s="103"/>
      <c r="J28" s="113">
        <f t="shared" si="3"/>
        <v>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586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587</v>
      </c>
      <c r="D31" s="243">
        <v>11</v>
      </c>
      <c r="E31" s="243"/>
      <c r="F31" s="243"/>
      <c r="G31" s="113">
        <f t="shared" si="2"/>
        <v>11</v>
      </c>
      <c r="H31" s="111"/>
      <c r="I31" s="111"/>
      <c r="J31" s="113">
        <f t="shared" si="3"/>
        <v>11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599</v>
      </c>
      <c r="D38" s="248">
        <f>D27+D32+D37</f>
        <v>16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16</v>
      </c>
      <c r="H38" s="114">
        <f t="shared" si="12"/>
        <v>0</v>
      </c>
      <c r="I38" s="114">
        <f t="shared" si="12"/>
        <v>0</v>
      </c>
      <c r="J38" s="113">
        <f t="shared" si="3"/>
        <v>16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78317</v>
      </c>
      <c r="E40" s="547">
        <f>E17+E18+E19+E25+E38+E39</f>
        <v>10766</v>
      </c>
      <c r="F40" s="547">
        <f aca="true" t="shared" si="13" ref="F40:R40">F17+F18+F19+F25+F38+F39</f>
        <v>8478</v>
      </c>
      <c r="G40" s="547">
        <f t="shared" si="13"/>
        <v>80605</v>
      </c>
      <c r="H40" s="547">
        <f t="shared" si="13"/>
        <v>0</v>
      </c>
      <c r="I40" s="547">
        <f t="shared" si="13"/>
        <v>0</v>
      </c>
      <c r="J40" s="547">
        <f t="shared" si="13"/>
        <v>80605</v>
      </c>
      <c r="K40" s="547">
        <f t="shared" si="13"/>
        <v>44460</v>
      </c>
      <c r="L40" s="547">
        <f t="shared" si="13"/>
        <v>6452</v>
      </c>
      <c r="M40" s="547">
        <f t="shared" si="13"/>
        <v>428</v>
      </c>
      <c r="N40" s="547">
        <f t="shared" si="13"/>
        <v>50484</v>
      </c>
      <c r="O40" s="547">
        <f t="shared" si="13"/>
        <v>0</v>
      </c>
      <c r="P40" s="547">
        <f t="shared" si="13"/>
        <v>0</v>
      </c>
      <c r="Q40" s="547">
        <f t="shared" si="13"/>
        <v>50484</v>
      </c>
      <c r="R40" s="547">
        <f t="shared" si="13"/>
        <v>30121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21"/>
      <c r="L44" s="621"/>
      <c r="M44" s="621"/>
      <c r="N44" s="621"/>
      <c r="O44" s="622" t="s">
        <v>779</v>
      </c>
      <c r="P44" s="623"/>
      <c r="Q44" s="623"/>
      <c r="R44" s="623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6" t="s">
        <v>607</v>
      </c>
      <c r="B1" s="636"/>
      <c r="C1" s="636"/>
      <c r="D1" s="636"/>
      <c r="E1" s="63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7" t="str">
        <f>"Име на отчитащото се предприятие:"&amp;"           "&amp;'справка №1-БАЛАНС'!E3</f>
        <v>Име на отчитащото се предприятие:            </v>
      </c>
      <c r="B3" s="637"/>
      <c r="C3" s="353" t="s">
        <v>1</v>
      </c>
      <c r="E3" s="353" t="str">
        <f>'справка №1-БАЛАНС'!H3</f>
        <v> 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8" t="str">
        <f>"Отчетен период:"&amp;"           "&amp;'справка №1-БАЛАНС'!E5</f>
        <v>Отчетен период:            </v>
      </c>
      <c r="B4" s="638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6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46</v>
      </c>
      <c r="D21" s="153"/>
      <c r="E21" s="166">
        <f t="shared" si="0"/>
        <v>46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10995</v>
      </c>
      <c r="D28" s="153">
        <v>10995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1137</v>
      </c>
      <c r="D29" s="153">
        <v>1137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971</v>
      </c>
      <c r="D33" s="150">
        <f>SUM(D34:D37)</f>
        <v>971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971</v>
      </c>
      <c r="D35" s="153">
        <v>971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13103</v>
      </c>
      <c r="D43" s="149">
        <f>D24+D28+D29+D31+D30+D32+D33+D38</f>
        <v>13103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13149</v>
      </c>
      <c r="D44" s="148">
        <f>D43+D21+D19+D9</f>
        <v>13103</v>
      </c>
      <c r="E44" s="164">
        <f>E43+E21+E19+E9</f>
        <v>46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6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1506</v>
      </c>
      <c r="D56" s="148">
        <f>D57+D59</f>
        <v>0</v>
      </c>
      <c r="E56" s="165">
        <f t="shared" si="1"/>
        <v>1506</v>
      </c>
      <c r="F56" s="148">
        <f>F57+F59</f>
        <v>5988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1506</v>
      </c>
      <c r="D57" s="153"/>
      <c r="E57" s="165">
        <f t="shared" si="1"/>
        <v>1506</v>
      </c>
      <c r="F57" s="153">
        <v>5988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702</v>
      </c>
      <c r="C62" s="153">
        <v>47</v>
      </c>
      <c r="D62" s="153"/>
      <c r="E62" s="165">
        <f t="shared" si="1"/>
        <v>47</v>
      </c>
      <c r="F62" s="155">
        <v>84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332</v>
      </c>
      <c r="D64" s="153"/>
      <c r="E64" s="165">
        <f t="shared" si="1"/>
        <v>332</v>
      </c>
      <c r="F64" s="155">
        <v>300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1885</v>
      </c>
      <c r="D66" s="148">
        <f>D52+D56+D61+D62+D63+D64</f>
        <v>0</v>
      </c>
      <c r="E66" s="165">
        <f t="shared" si="1"/>
        <v>1885</v>
      </c>
      <c r="F66" s="148">
        <f>F52+F56+F61+F62+F63+F64</f>
        <v>6372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519</v>
      </c>
      <c r="D68" s="153"/>
      <c r="E68" s="165">
        <f t="shared" si="1"/>
        <v>519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51</v>
      </c>
      <c r="D71" s="150">
        <f>SUM(D72:D74)</f>
        <v>51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51</v>
      </c>
      <c r="D73" s="153">
        <v>51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1060</v>
      </c>
      <c r="D75" s="148">
        <f>D76+D78</f>
        <v>1060</v>
      </c>
      <c r="E75" s="148">
        <f>E76+E78</f>
        <v>0</v>
      </c>
      <c r="F75" s="148">
        <f>F76+F78</f>
        <v>1996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1060</v>
      </c>
      <c r="D76" s="153">
        <v>1060</v>
      </c>
      <c r="E76" s="165">
        <f t="shared" si="1"/>
        <v>0</v>
      </c>
      <c r="F76" s="153">
        <v>1996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10685</v>
      </c>
      <c r="D85" s="149">
        <f>SUM(D86:D90)+D94</f>
        <v>10685</v>
      </c>
      <c r="E85" s="149">
        <f>SUM(E86:E90)+E94</f>
        <v>0</v>
      </c>
      <c r="F85" s="149">
        <f>SUM(F86:F90)+F94</f>
        <v>64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33</v>
      </c>
      <c r="D86" s="153">
        <v>33</v>
      </c>
      <c r="E86" s="165">
        <f t="shared" si="1"/>
        <v>0</v>
      </c>
      <c r="F86" s="153">
        <v>64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7283</v>
      </c>
      <c r="D87" s="153">
        <v>7283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130</v>
      </c>
      <c r="D88" s="153">
        <v>130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1875</v>
      </c>
      <c r="D89" s="153">
        <v>1875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820</v>
      </c>
      <c r="D90" s="148">
        <f>SUM(D91:D93)</f>
        <v>820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665</v>
      </c>
      <c r="D91" s="153">
        <v>665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155</v>
      </c>
      <c r="D93" s="153">
        <v>155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544</v>
      </c>
      <c r="D94" s="153">
        <v>544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105</v>
      </c>
      <c r="D95" s="153">
        <v>105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11901</v>
      </c>
      <c r="D96" s="149">
        <f>D85+D80+D75+D71+D95</f>
        <v>11901</v>
      </c>
      <c r="E96" s="149">
        <f>E85+E80+E75+E71+E95</f>
        <v>0</v>
      </c>
      <c r="F96" s="149">
        <f>F85+F80+F75+F71+F95</f>
        <v>2060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14305</v>
      </c>
      <c r="D97" s="149">
        <f>D96+D68+D66</f>
        <v>11901</v>
      </c>
      <c r="E97" s="149">
        <f>E96+E68+E66</f>
        <v>2404</v>
      </c>
      <c r="F97" s="149">
        <f>F96+F68+F66</f>
        <v>8432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5" t="s">
        <v>778</v>
      </c>
      <c r="B107" s="635"/>
      <c r="C107" s="635"/>
      <c r="D107" s="635"/>
      <c r="E107" s="635"/>
      <c r="F107" s="63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4" t="s">
        <v>870</v>
      </c>
      <c r="B109" s="634"/>
      <c r="C109" s="634" t="s">
        <v>379</v>
      </c>
      <c r="D109" s="634"/>
      <c r="E109" s="634"/>
      <c r="F109" s="63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3" t="s">
        <v>779</v>
      </c>
      <c r="D111" s="633"/>
      <c r="E111" s="633"/>
      <c r="F111" s="63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6" sqref="A6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0" t="str">
        <f>'справка №1-БАЛАНС'!E3</f>
        <v> </v>
      </c>
      <c r="D4" s="632"/>
      <c r="E4" s="632"/>
      <c r="F4" s="578"/>
      <c r="G4" s="580" t="s">
        <v>1</v>
      </c>
      <c r="H4" s="580"/>
      <c r="I4" s="589" t="str">
        <f>'справка №1-БАЛАНС'!H3</f>
        <v> </v>
      </c>
    </row>
    <row r="5" spans="1:9" ht="15">
      <c r="A5" s="522" t="s">
        <v>866</v>
      </c>
      <c r="B5" s="579"/>
      <c r="C5" s="610" t="str">
        <f>'справка №1-БАЛАНС'!E5</f>
        <v> </v>
      </c>
      <c r="D5" s="641"/>
      <c r="E5" s="641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870</v>
      </c>
      <c r="B30" s="640"/>
      <c r="C30" s="640"/>
      <c r="D30" s="568" t="s">
        <v>817</v>
      </c>
      <c r="E30" s="639"/>
      <c r="F30" s="639"/>
      <c r="G30" s="639"/>
      <c r="H30" s="519" t="s">
        <v>779</v>
      </c>
      <c r="I30" s="639"/>
      <c r="J30" s="63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0" t="str">
        <f>'справка №1-БАЛАНС'!E3</f>
        <v> </v>
      </c>
      <c r="C5" s="631"/>
      <c r="D5" s="587"/>
      <c r="E5" s="353" t="s">
        <v>1</v>
      </c>
      <c r="F5" s="590" t="str">
        <f>'справка №1-БАЛАНС'!H3</f>
        <v> </v>
      </c>
    </row>
    <row r="6" spans="1:13" ht="15" customHeight="1">
      <c r="A6" s="54" t="s">
        <v>871</v>
      </c>
      <c r="B6" s="610" t="str">
        <f>'справка №1-БАЛАНС'!E5</f>
        <v> </v>
      </c>
      <c r="C6" s="641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3"/>
      <c r="C7" s="643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6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858</v>
      </c>
      <c r="B12" s="67"/>
      <c r="C12" s="599">
        <v>5</v>
      </c>
      <c r="D12" s="598">
        <v>100</v>
      </c>
      <c r="E12" s="550"/>
      <c r="F12" s="552">
        <f>C12-E12</f>
        <v>5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547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550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562</v>
      </c>
      <c r="B27" s="69" t="s">
        <v>829</v>
      </c>
      <c r="C27" s="600">
        <f>SUM(C12:C26)</f>
        <v>5</v>
      </c>
      <c r="D27" s="536"/>
      <c r="E27" s="536">
        <f>SUM(E12:E26)</f>
        <v>0</v>
      </c>
      <c r="F27" s="551">
        <f>SUM(F12:F26)</f>
        <v>5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541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544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547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550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579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544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547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550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598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859</v>
      </c>
      <c r="B63" s="70"/>
      <c r="C63" s="599">
        <v>0.093</v>
      </c>
      <c r="D63" s="550"/>
      <c r="E63" s="550"/>
      <c r="F63" s="552">
        <f>C63-E63</f>
        <v>0.093</v>
      </c>
    </row>
    <row r="64" spans="1:6" ht="12.75">
      <c r="A64" s="66" t="s">
        <v>860</v>
      </c>
      <c r="B64" s="70"/>
      <c r="C64" s="599">
        <v>0.02</v>
      </c>
      <c r="D64" s="550"/>
      <c r="E64" s="550"/>
      <c r="F64" s="552">
        <f aca="true" t="shared" si="3" ref="F64:F77">C64-E64</f>
        <v>0.02</v>
      </c>
    </row>
    <row r="65" spans="1:6" ht="12.75">
      <c r="A65" s="66" t="s">
        <v>861</v>
      </c>
      <c r="B65" s="70"/>
      <c r="C65" s="599">
        <v>0.085</v>
      </c>
      <c r="D65" s="550"/>
      <c r="E65" s="550"/>
      <c r="F65" s="552">
        <f t="shared" si="3"/>
        <v>0.085</v>
      </c>
    </row>
    <row r="66" spans="1:6" ht="12.75">
      <c r="A66" s="66" t="s">
        <v>862</v>
      </c>
      <c r="B66" s="70"/>
      <c r="C66" s="599">
        <v>0.5</v>
      </c>
      <c r="D66" s="598">
        <v>5</v>
      </c>
      <c r="E66" s="550"/>
      <c r="F66" s="552">
        <f t="shared" si="3"/>
        <v>0.5</v>
      </c>
    </row>
    <row r="67" spans="1:6" ht="12.75">
      <c r="A67" s="66" t="s">
        <v>863</v>
      </c>
      <c r="B67" s="67"/>
      <c r="C67" s="599">
        <v>0.5</v>
      </c>
      <c r="D67" s="598">
        <v>8.33</v>
      </c>
      <c r="E67" s="550"/>
      <c r="F67" s="552">
        <f t="shared" si="3"/>
        <v>0.5</v>
      </c>
    </row>
    <row r="68" spans="1:6" ht="12.75">
      <c r="A68" s="66" t="s">
        <v>864</v>
      </c>
      <c r="B68" s="67"/>
      <c r="C68" s="599">
        <v>9.583</v>
      </c>
      <c r="D68" s="598">
        <v>3.68</v>
      </c>
      <c r="E68" s="550"/>
      <c r="F68" s="552">
        <f t="shared" si="3"/>
        <v>9.583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600">
        <f>SUM(C63:C77)</f>
        <v>10.781</v>
      </c>
      <c r="D78" s="536"/>
      <c r="E78" s="536">
        <f>SUM(E63:E77)</f>
        <v>0</v>
      </c>
      <c r="F78" s="551">
        <f>SUM(F63:F77)</f>
        <v>10.781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600">
        <f>C78+C61+C44+C27</f>
        <v>15.781</v>
      </c>
      <c r="D79" s="536"/>
      <c r="E79" s="536">
        <f>E78+E61+E44+E27</f>
        <v>0</v>
      </c>
      <c r="F79" s="551">
        <f>F78+F61+F44+F27</f>
        <v>15.781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547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550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562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541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544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547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550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579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541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544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547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550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598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541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544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547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550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865</v>
      </c>
      <c r="B151" s="561"/>
      <c r="C151" s="642" t="s">
        <v>846</v>
      </c>
      <c r="D151" s="642"/>
      <c r="E151" s="642"/>
      <c r="F151" s="642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2" t="s">
        <v>853</v>
      </c>
      <c r="D153" s="642"/>
      <c r="E153" s="642"/>
      <c r="F153" s="642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msh</cp:lastModifiedBy>
  <cp:lastPrinted>2012-03-07T08:23:01Z</cp:lastPrinted>
  <dcterms:created xsi:type="dcterms:W3CDTF">2000-06-29T12:02:40Z</dcterms:created>
  <dcterms:modified xsi:type="dcterms:W3CDTF">2012-03-23T07:02:56Z</dcterms:modified>
  <cp:category/>
  <cp:version/>
  <cp:contentType/>
  <cp:contentStatus/>
</cp:coreProperties>
</file>