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<sst xmlns="http://schemas.openxmlformats.org/spreadsheetml/2006/main" count="1869" uniqueCount="665">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</sst>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43555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43608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43101</v>
      </c>
    </row>
    <row r="10" spans="1:2" ht="15">
      <c r="A10" s="7" t="s">
        <v>2</v>
      </c>
      <c r="B10" s="316">
        <v>43555</v>
      </c>
    </row>
    <row r="11" spans="1:2" ht="15">
      <c r="A11" s="7" t="s">
        <v>640</v>
      </c>
      <c r="B11" s="316">
        <v>43608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 t="s">
        <v>662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663</v>
      </c>
    </row>
    <row r="27" spans="1:2" ht="15">
      <c r="A27" s="10" t="s">
        <v>634</v>
      </c>
      <c r="B27" s="317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1" sqref="G2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31.03.2019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1799</v>
      </c>
      <c r="D12" s="119">
        <v>1799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">
      <c r="A13" s="66" t="s">
        <v>27</v>
      </c>
      <c r="B13" s="68" t="s">
        <v>28</v>
      </c>
      <c r="C13" s="119">
        <v>12116</v>
      </c>
      <c r="D13" s="119">
        <v>12368</v>
      </c>
      <c r="E13" s="66" t="s">
        <v>525</v>
      </c>
      <c r="F13" s="69" t="s">
        <v>29</v>
      </c>
      <c r="G13" s="119">
        <v>39433</v>
      </c>
      <c r="H13" s="118">
        <v>39043</v>
      </c>
    </row>
    <row r="14" spans="1:8" ht="15">
      <c r="A14" s="66" t="s">
        <v>30</v>
      </c>
      <c r="B14" s="68" t="s">
        <v>31</v>
      </c>
      <c r="C14" s="119">
        <v>18780</v>
      </c>
      <c r="D14" s="119">
        <v>16128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1968</v>
      </c>
      <c r="D15" s="119">
        <v>2003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448</v>
      </c>
      <c r="D16" s="119">
        <v>380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174</v>
      </c>
      <c r="D17" s="119">
        <v>183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1803</v>
      </c>
      <c r="D18" s="119">
        <v>4837</v>
      </c>
      <c r="E18" s="249" t="s">
        <v>47</v>
      </c>
      <c r="F18" s="248" t="s">
        <v>48</v>
      </c>
      <c r="G18" s="347">
        <f>G12+G15+G16+G17</f>
        <v>39433</v>
      </c>
      <c r="H18" s="348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37088</v>
      </c>
      <c r="D20" s="336">
        <f>SUM(D12:D19)</f>
        <v>37698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11168</v>
      </c>
      <c r="H21" s="118">
        <v>11173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4064</v>
      </c>
      <c r="H22" s="352">
        <f>SUM(H23:H25)</f>
        <v>4064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">
      <c r="A24" s="66" t="s">
        <v>67</v>
      </c>
      <c r="B24" s="68" t="s">
        <v>68</v>
      </c>
      <c r="C24" s="119">
        <v>56</v>
      </c>
      <c r="D24" s="118">
        <v>59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33</v>
      </c>
      <c r="D25" s="118">
        <v>41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17741</v>
      </c>
      <c r="H26" s="336">
        <f>H20+H21+H22</f>
        <v>17746</v>
      </c>
      <c r="M26" s="74"/>
    </row>
    <row r="27" spans="1:8" ht="15.75">
      <c r="A27" s="66" t="s">
        <v>79</v>
      </c>
      <c r="B27" s="68" t="s">
        <v>80</v>
      </c>
      <c r="C27" s="119">
        <v>12</v>
      </c>
      <c r="D27" s="118">
        <v>13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101</v>
      </c>
      <c r="D28" s="336">
        <f>SUM(D24:D27)</f>
        <v>113</v>
      </c>
      <c r="E28" s="124" t="s">
        <v>84</v>
      </c>
      <c r="F28" s="69" t="s">
        <v>85</v>
      </c>
      <c r="G28" s="333">
        <f>SUM(G29:G31)</f>
        <v>17943</v>
      </c>
      <c r="H28" s="334">
        <f>SUM(H29:H31)</f>
        <v>2864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17943</v>
      </c>
      <c r="H29" s="118">
        <v>2864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4539</v>
      </c>
      <c r="H32" s="118">
        <v>15076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22482</v>
      </c>
      <c r="H34" s="336">
        <f>H28+H32+H33</f>
        <v>17940</v>
      </c>
    </row>
    <row r="35" spans="1:8" ht="15">
      <c r="A35" s="66" t="s">
        <v>106</v>
      </c>
      <c r="B35" s="70" t="s">
        <v>107</v>
      </c>
      <c r="C35" s="333">
        <f>SUM(C36:C39)</f>
        <v>336</v>
      </c>
      <c r="D35" s="334">
        <f>SUM(D36:D39)</f>
        <v>336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79656</v>
      </c>
      <c r="H37" s="338">
        <f>H26+H18+H34</f>
        <v>75119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-59</v>
      </c>
      <c r="H40" s="321">
        <v>-63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336</v>
      </c>
      <c r="D46" s="336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73</v>
      </c>
      <c r="H47" s="118">
        <v>34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73</v>
      </c>
      <c r="H50" s="334">
        <f>SUM(H44:H49)</f>
        <v>34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254</v>
      </c>
      <c r="H54" s="118">
        <v>254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37525</v>
      </c>
      <c r="D56" s="340">
        <f>D20+D21+D22+D28+D33+D46+D52+D54+D55</f>
        <v>38147</v>
      </c>
      <c r="E56" s="76" t="s">
        <v>529</v>
      </c>
      <c r="F56" s="75" t="s">
        <v>172</v>
      </c>
      <c r="G56" s="337">
        <f>G50+G52+G53+G54+G55</f>
        <v>327</v>
      </c>
      <c r="H56" s="338">
        <f>H50+H52+H53+H54+H55</f>
        <v>288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7806</v>
      </c>
      <c r="D59" s="119">
        <v>8154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>
        <v>751</v>
      </c>
      <c r="D60" s="119">
        <v>950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991</v>
      </c>
      <c r="D61" s="119">
        <v>962</v>
      </c>
      <c r="E61" s="122" t="s">
        <v>188</v>
      </c>
      <c r="F61" s="69" t="s">
        <v>189</v>
      </c>
      <c r="G61" s="333">
        <f>SUM(G62:G68)</f>
        <v>15666</v>
      </c>
      <c r="H61" s="334">
        <f>SUM(H62:H68)</f>
        <v>14681</v>
      </c>
    </row>
    <row r="62" spans="1:13" ht="15">
      <c r="A62" s="66" t="s">
        <v>186</v>
      </c>
      <c r="B62" s="70" t="s">
        <v>187</v>
      </c>
      <c r="C62" s="119">
        <v>5226</v>
      </c>
      <c r="D62" s="119">
        <v>4648</v>
      </c>
      <c r="E62" s="122" t="s">
        <v>192</v>
      </c>
      <c r="F62" s="69" t="s">
        <v>193</v>
      </c>
      <c r="G62" s="119">
        <v>186</v>
      </c>
      <c r="H62" s="119">
        <v>197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41</v>
      </c>
      <c r="H63" s="119">
        <v>28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9842</v>
      </c>
      <c r="H64" s="119">
        <v>9506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14774</v>
      </c>
      <c r="D65" s="336">
        <f>SUM(D59:D64)</f>
        <v>14714</v>
      </c>
      <c r="E65" s="66" t="s">
        <v>201</v>
      </c>
      <c r="F65" s="69" t="s">
        <v>202</v>
      </c>
      <c r="G65" s="119">
        <v>223</v>
      </c>
      <c r="H65" s="119">
        <v>229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3703</v>
      </c>
      <c r="H66" s="119">
        <v>3373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738</v>
      </c>
      <c r="H67" s="119">
        <v>719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933</v>
      </c>
      <c r="H68" s="119">
        <v>629</v>
      </c>
    </row>
    <row r="69" spans="1:8" ht="15">
      <c r="A69" s="66" t="s">
        <v>210</v>
      </c>
      <c r="B69" s="68" t="s">
        <v>211</v>
      </c>
      <c r="C69" s="119">
        <v>15655</v>
      </c>
      <c r="D69" s="119">
        <v>13049</v>
      </c>
      <c r="E69" s="123" t="s">
        <v>79</v>
      </c>
      <c r="F69" s="69" t="s">
        <v>216</v>
      </c>
      <c r="G69" s="119">
        <v>83</v>
      </c>
      <c r="H69" s="119">
        <v>265</v>
      </c>
    </row>
    <row r="70" spans="1:8" ht="15">
      <c r="A70" s="66" t="s">
        <v>214</v>
      </c>
      <c r="B70" s="68" t="s">
        <v>215</v>
      </c>
      <c r="C70" s="119">
        <v>7890</v>
      </c>
      <c r="D70" s="119">
        <v>7000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15749</v>
      </c>
      <c r="H71" s="336">
        <f>H59+H60+H61+H69+H70</f>
        <v>14946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1010</v>
      </c>
      <c r="D73" s="119">
        <v>2169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31</v>
      </c>
      <c r="D75" s="119">
        <v>103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24586</v>
      </c>
      <c r="D76" s="336">
        <f>SUM(D68:D75)</f>
        <v>22321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1693</v>
      </c>
      <c r="D79" s="334">
        <f>SUM(D80:D82)</f>
        <v>1694</v>
      </c>
      <c r="E79" s="127" t="s">
        <v>528</v>
      </c>
      <c r="F79" s="75" t="s">
        <v>241</v>
      </c>
      <c r="G79" s="337">
        <f>G71+G73+G75+G77</f>
        <v>15749</v>
      </c>
      <c r="H79" s="338">
        <f>H71+H73+H75+H77</f>
        <v>14946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1693</v>
      </c>
      <c r="D82" s="118">
        <v>1694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1693</v>
      </c>
      <c r="D85" s="336">
        <f>D84+D83+D79</f>
        <v>1694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164</v>
      </c>
      <c r="D88" s="118">
        <v>318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16733</v>
      </c>
      <c r="D89" s="118">
        <v>12963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16897</v>
      </c>
      <c r="D92" s="336">
        <f>SUM(D88:D91)</f>
        <v>13281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198</v>
      </c>
      <c r="D93" s="247">
        <v>133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58148</v>
      </c>
      <c r="D94" s="340">
        <f>D65+D76+D85+D92+D93</f>
        <v>52143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95673</v>
      </c>
      <c r="D95" s="342">
        <f>D94+D56</f>
        <v>90290</v>
      </c>
      <c r="E95" s="150" t="s">
        <v>607</v>
      </c>
      <c r="F95" s="257" t="s">
        <v>268</v>
      </c>
      <c r="G95" s="341">
        <f>G37+G40+G56+G79</f>
        <v>95673</v>
      </c>
      <c r="H95" s="342">
        <f>H37+H40+H56+H79</f>
        <v>90290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43608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4" sqref="D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31.03.2019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13468</v>
      </c>
      <c r="D12" s="238">
        <v>14647</v>
      </c>
      <c r="E12" s="116" t="s">
        <v>277</v>
      </c>
      <c r="F12" s="161" t="s">
        <v>278</v>
      </c>
      <c r="G12" s="237">
        <v>29339</v>
      </c>
      <c r="H12" s="238">
        <v>31679</v>
      </c>
    </row>
    <row r="13" spans="1:8" ht="15">
      <c r="A13" s="116" t="s">
        <v>279</v>
      </c>
      <c r="B13" s="112" t="s">
        <v>280</v>
      </c>
      <c r="C13" s="237">
        <v>1954</v>
      </c>
      <c r="D13" s="238">
        <v>1927</v>
      </c>
      <c r="E13" s="116" t="s">
        <v>281</v>
      </c>
      <c r="F13" s="161" t="s">
        <v>282</v>
      </c>
      <c r="G13" s="237">
        <v>504</v>
      </c>
      <c r="H13" s="238">
        <v>441</v>
      </c>
    </row>
    <row r="14" spans="1:8" ht="15">
      <c r="A14" s="116" t="s">
        <v>283</v>
      </c>
      <c r="B14" s="112" t="s">
        <v>284</v>
      </c>
      <c r="C14" s="237">
        <v>2013</v>
      </c>
      <c r="D14" s="238">
        <v>2029</v>
      </c>
      <c r="E14" s="166" t="s">
        <v>285</v>
      </c>
      <c r="F14" s="161" t="s">
        <v>286</v>
      </c>
      <c r="G14" s="237">
        <v>163</v>
      </c>
      <c r="H14" s="238">
        <v>168</v>
      </c>
    </row>
    <row r="15" spans="1:8" ht="15">
      <c r="A15" s="116" t="s">
        <v>287</v>
      </c>
      <c r="B15" s="112" t="s">
        <v>288</v>
      </c>
      <c r="C15" s="237">
        <v>6531</v>
      </c>
      <c r="D15" s="238">
        <v>6743</v>
      </c>
      <c r="E15" s="166" t="s">
        <v>79</v>
      </c>
      <c r="F15" s="161" t="s">
        <v>289</v>
      </c>
      <c r="G15" s="237">
        <v>207</v>
      </c>
      <c r="H15" s="238">
        <v>318</v>
      </c>
    </row>
    <row r="16" spans="1:8" ht="15.75">
      <c r="A16" s="116" t="s">
        <v>290</v>
      </c>
      <c r="B16" s="112" t="s">
        <v>291</v>
      </c>
      <c r="C16" s="237">
        <v>1347</v>
      </c>
      <c r="D16" s="238">
        <v>1369</v>
      </c>
      <c r="E16" s="157" t="s">
        <v>52</v>
      </c>
      <c r="F16" s="185" t="s">
        <v>292</v>
      </c>
      <c r="G16" s="366">
        <f>SUM(G12:G15)</f>
        <v>30213</v>
      </c>
      <c r="H16" s="367">
        <f>SUM(H12:H15)</f>
        <v>32606</v>
      </c>
    </row>
    <row r="17" spans="1:8" ht="30.75">
      <c r="A17" s="116" t="s">
        <v>293</v>
      </c>
      <c r="B17" s="112" t="s">
        <v>294</v>
      </c>
      <c r="C17" s="237">
        <v>7</v>
      </c>
      <c r="D17" s="238">
        <v>515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-393</v>
      </c>
      <c r="D18" s="238">
        <v>-434</v>
      </c>
      <c r="E18" s="155" t="s">
        <v>297</v>
      </c>
      <c r="F18" s="159" t="s">
        <v>298</v>
      </c>
      <c r="G18" s="377">
        <v>7</v>
      </c>
      <c r="H18" s="378"/>
    </row>
    <row r="19" spans="1:8" ht="15">
      <c r="A19" s="116" t="s">
        <v>299</v>
      </c>
      <c r="B19" s="112" t="s">
        <v>300</v>
      </c>
      <c r="C19" s="237">
        <v>235</v>
      </c>
      <c r="D19" s="238">
        <v>164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25162</v>
      </c>
      <c r="D22" s="367">
        <f>SUM(D12:D18)+D19</f>
        <v>26960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1</v>
      </c>
      <c r="D25" s="238">
        <v>1</v>
      </c>
      <c r="E25" s="116" t="s">
        <v>318</v>
      </c>
      <c r="F25" s="158" t="s">
        <v>319</v>
      </c>
      <c r="G25" s="237">
        <v>32</v>
      </c>
      <c r="H25" s="238">
        <v>9</v>
      </c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13</v>
      </c>
      <c r="D27" s="238">
        <v>29</v>
      </c>
      <c r="E27" s="157" t="s">
        <v>104</v>
      </c>
      <c r="F27" s="159" t="s">
        <v>326</v>
      </c>
      <c r="G27" s="366">
        <f>SUM(G22:G26)</f>
        <v>32</v>
      </c>
      <c r="H27" s="367">
        <f>SUM(H22:H26)</f>
        <v>9</v>
      </c>
    </row>
    <row r="28" spans="1:8" ht="15">
      <c r="A28" s="116" t="s">
        <v>79</v>
      </c>
      <c r="B28" s="158" t="s">
        <v>327</v>
      </c>
      <c r="C28" s="237">
        <v>40</v>
      </c>
      <c r="D28" s="238">
        <v>45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54</v>
      </c>
      <c r="D29" s="367">
        <f>SUM(D25:D28)</f>
        <v>75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25216</v>
      </c>
      <c r="D31" s="373">
        <f>D29+D22</f>
        <v>27035</v>
      </c>
      <c r="E31" s="172" t="s">
        <v>521</v>
      </c>
      <c r="F31" s="187" t="s">
        <v>331</v>
      </c>
      <c r="G31" s="174">
        <f>G16+G18+G27</f>
        <v>30252</v>
      </c>
      <c r="H31" s="175">
        <f>H16+H18+H27</f>
        <v>32615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5036</v>
      </c>
      <c r="D33" s="165">
        <f>IF((H31-D31)&gt;0,H31-D31,0)</f>
        <v>5580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25216</v>
      </c>
      <c r="D36" s="375">
        <f>D31-D34+D35</f>
        <v>27035</v>
      </c>
      <c r="E36" s="183" t="s">
        <v>346</v>
      </c>
      <c r="F36" s="177" t="s">
        <v>347</v>
      </c>
      <c r="G36" s="188">
        <f>G35-G34+G31</f>
        <v>30252</v>
      </c>
      <c r="H36" s="189">
        <f>H35-H34+H31</f>
        <v>32615</v>
      </c>
    </row>
    <row r="37" spans="1:8" ht="15.75">
      <c r="A37" s="182" t="s">
        <v>348</v>
      </c>
      <c r="B37" s="152" t="s">
        <v>349</v>
      </c>
      <c r="C37" s="372">
        <f>IF((G36-C36)&gt;0,G36-C36,0)</f>
        <v>5036</v>
      </c>
      <c r="D37" s="373">
        <f>IF((H36-D36)&gt;0,H36-D36,0)</f>
        <v>5580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493</v>
      </c>
      <c r="D38" s="367">
        <f>D39+D40+D41</f>
        <v>593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493</v>
      </c>
      <c r="D39" s="238">
        <v>593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4543</v>
      </c>
      <c r="D42" s="165">
        <f>+IF((H36-D36-D38)&gt;0,H36-D36-D38,0)</f>
        <v>4987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4</v>
      </c>
      <c r="D43" s="238">
        <v>17</v>
      </c>
      <c r="E43" s="154" t="s">
        <v>364</v>
      </c>
      <c r="F43" s="117" t="s">
        <v>366</v>
      </c>
      <c r="G43" s="323">
        <v>0</v>
      </c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4539</v>
      </c>
      <c r="D44" s="189">
        <f>IF(H42=0,IF(D42-D43&gt;0,D42-D43+H43,0),IF(H42-H43&lt;0,H43-H42+D42,0))</f>
        <v>4970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30252</v>
      </c>
      <c r="D45" s="369">
        <f>D36+D38+D42</f>
        <v>32615</v>
      </c>
      <c r="E45" s="191" t="s">
        <v>373</v>
      </c>
      <c r="F45" s="193" t="s">
        <v>374</v>
      </c>
      <c r="G45" s="368">
        <f>G42+G36</f>
        <v>30252</v>
      </c>
      <c r="H45" s="369">
        <f>H42+H36</f>
        <v>32615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43608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K42" sqref="K4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31.03.2019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32167</v>
      </c>
      <c r="D11" s="118">
        <v>32373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-18059</v>
      </c>
      <c r="D12" s="118">
        <v>-18460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-7433</v>
      </c>
      <c r="D14" s="118">
        <v>-7364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-250</v>
      </c>
      <c r="D15" s="118">
        <v>-321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-123</v>
      </c>
      <c r="D16" s="118">
        <v>56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6</v>
      </c>
      <c r="D19" s="118">
        <v>-17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-272</v>
      </c>
      <c r="D20" s="118">
        <v>-571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6036</v>
      </c>
      <c r="D21" s="397">
        <f>SUM(D11:D20)</f>
        <v>5696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-2405</v>
      </c>
      <c r="D23" s="118">
        <v>-1441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>
        <v>56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>
        <v>7</v>
      </c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-2398</v>
      </c>
      <c r="D33" s="397">
        <f>SUM(D23:D32)</f>
        <v>-1385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>
        <v>-11</v>
      </c>
      <c r="D39" s="118">
        <v>-6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</v>
      </c>
      <c r="D40" s="118">
        <v>-1</v>
      </c>
      <c r="E40" s="99"/>
      <c r="F40" s="99"/>
    </row>
    <row r="41" spans="1:6" ht="15">
      <c r="A41" s="198" t="s">
        <v>435</v>
      </c>
      <c r="B41" s="100" t="s">
        <v>436</v>
      </c>
      <c r="C41" s="119">
        <v>-10</v>
      </c>
      <c r="D41" s="118">
        <v>-2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-22</v>
      </c>
      <c r="D43" s="399">
        <f>SUM(D35:D42)</f>
        <v>-9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3616</v>
      </c>
      <c r="D44" s="228">
        <f>D43+D33+D21</f>
        <v>4302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13281</v>
      </c>
      <c r="D45" s="230">
        <v>15995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16897</v>
      </c>
      <c r="D46" s="232">
        <f>D45+D44</f>
        <v>20297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16897</v>
      </c>
      <c r="D47" s="219">
        <v>20297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43608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39433</v>
      </c>
      <c r="D13" s="322">
        <f>'1-Баланс'!H20</f>
        <v>2509</v>
      </c>
      <c r="E13" s="322">
        <f>'1-Баланс'!H21</f>
        <v>11173</v>
      </c>
      <c r="F13" s="322">
        <f>'1-Баланс'!H23</f>
        <v>3945</v>
      </c>
      <c r="G13" s="322">
        <f>'1-Баланс'!H24</f>
        <v>0</v>
      </c>
      <c r="H13" s="323">
        <v>119</v>
      </c>
      <c r="I13" s="322">
        <f>'1-Баланс'!H29+'1-Баланс'!H32</f>
        <v>17940</v>
      </c>
      <c r="J13" s="322">
        <f>'1-Баланс'!H30+'1-Баланс'!H33</f>
        <v>0</v>
      </c>
      <c r="K13" s="323"/>
      <c r="L13" s="322">
        <f>SUM(C13:K13)</f>
        <v>75119</v>
      </c>
      <c r="M13" s="324">
        <f>'1-Баланс'!H40</f>
        <v>-63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39433</v>
      </c>
      <c r="D17" s="391">
        <f aca="true" t="shared" si="2" ref="D17:M17">D13+D14</f>
        <v>2509</v>
      </c>
      <c r="E17" s="391">
        <f t="shared" si="2"/>
        <v>11173</v>
      </c>
      <c r="F17" s="391">
        <f t="shared" si="2"/>
        <v>3945</v>
      </c>
      <c r="G17" s="391">
        <f t="shared" si="2"/>
        <v>0</v>
      </c>
      <c r="H17" s="391">
        <f t="shared" si="2"/>
        <v>119</v>
      </c>
      <c r="I17" s="391">
        <f t="shared" si="2"/>
        <v>17940</v>
      </c>
      <c r="J17" s="391">
        <f t="shared" si="2"/>
        <v>0</v>
      </c>
      <c r="K17" s="391">
        <f t="shared" si="2"/>
        <v>0</v>
      </c>
      <c r="L17" s="322">
        <f t="shared" si="1"/>
        <v>75119</v>
      </c>
      <c r="M17" s="392">
        <f t="shared" si="2"/>
        <v>-63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4539</v>
      </c>
      <c r="J18" s="322">
        <f>+'1-Баланс'!G33</f>
        <v>0</v>
      </c>
      <c r="K18" s="323"/>
      <c r="L18" s="322">
        <f t="shared" si="1"/>
        <v>4539</v>
      </c>
      <c r="M18" s="376">
        <v>4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-5</v>
      </c>
      <c r="F30" s="237"/>
      <c r="G30" s="237"/>
      <c r="H30" s="237"/>
      <c r="I30" s="237">
        <v>3</v>
      </c>
      <c r="J30" s="237"/>
      <c r="K30" s="237"/>
      <c r="L30" s="322">
        <f t="shared" si="1"/>
        <v>-2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39433</v>
      </c>
      <c r="D31" s="391">
        <f aca="true" t="shared" si="6" ref="D31:M31">D19+D22+D23+D26+D30+D29+D17+D18</f>
        <v>2509</v>
      </c>
      <c r="E31" s="391">
        <f t="shared" si="6"/>
        <v>11168</v>
      </c>
      <c r="F31" s="391">
        <f t="shared" si="6"/>
        <v>3945</v>
      </c>
      <c r="G31" s="391">
        <f t="shared" si="6"/>
        <v>0</v>
      </c>
      <c r="H31" s="391">
        <f t="shared" si="6"/>
        <v>119</v>
      </c>
      <c r="I31" s="391">
        <f t="shared" si="6"/>
        <v>22482</v>
      </c>
      <c r="J31" s="391">
        <f t="shared" si="6"/>
        <v>0</v>
      </c>
      <c r="K31" s="391">
        <f t="shared" si="6"/>
        <v>0</v>
      </c>
      <c r="L31" s="322">
        <f t="shared" si="1"/>
        <v>79656</v>
      </c>
      <c r="M31" s="392">
        <f t="shared" si="6"/>
        <v>-59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39433</v>
      </c>
      <c r="D34" s="325">
        <f t="shared" si="7"/>
        <v>2509</v>
      </c>
      <c r="E34" s="325">
        <f t="shared" si="7"/>
        <v>11168</v>
      </c>
      <c r="F34" s="325">
        <f t="shared" si="7"/>
        <v>3945</v>
      </c>
      <c r="G34" s="325">
        <f t="shared" si="7"/>
        <v>0</v>
      </c>
      <c r="H34" s="325">
        <f t="shared" si="7"/>
        <v>119</v>
      </c>
      <c r="I34" s="325">
        <f t="shared" si="7"/>
        <v>22482</v>
      </c>
      <c r="J34" s="325">
        <f t="shared" si="7"/>
        <v>0</v>
      </c>
      <c r="K34" s="325">
        <f t="shared" si="7"/>
        <v>0</v>
      </c>
      <c r="L34" s="389">
        <f t="shared" si="1"/>
        <v>79656</v>
      </c>
      <c r="M34" s="326">
        <f>M31+M32+M33</f>
        <v>-59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43608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01.01.2018 г. до 31.03.2019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95673</v>
      </c>
      <c r="D6" s="413">
        <f aca="true" t="shared" si="0" ref="D6:D15">C6-E6</f>
        <v>0</v>
      </c>
      <c r="E6" s="412">
        <f>'1-Баланс'!G95</f>
        <v>95673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79656</v>
      </c>
      <c r="D7" s="413">
        <f t="shared" si="0"/>
        <v>40223</v>
      </c>
      <c r="E7" s="412">
        <f>'1-Баланс'!G18</f>
        <v>39433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4539</v>
      </c>
      <c r="D8" s="413">
        <f t="shared" si="0"/>
        <v>0</v>
      </c>
      <c r="E8" s="412">
        <f>ABS('2-Отчет за доходите'!C44)-ABS('2-Отчет за доходите'!G44)</f>
        <v>4539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13281</v>
      </c>
      <c r="D9" s="413">
        <f t="shared" si="0"/>
        <v>0</v>
      </c>
      <c r="E9" s="412">
        <f>'3-Отчет за паричния поток'!C45</f>
        <v>13281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16897</v>
      </c>
      <c r="D10" s="413">
        <f t="shared" si="0"/>
        <v>0</v>
      </c>
      <c r="E10" s="412">
        <f>'3-Отчет за паричния поток'!C46</f>
        <v>16897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79656</v>
      </c>
      <c r="D11" s="413">
        <f t="shared" si="0"/>
        <v>0</v>
      </c>
      <c r="E11" s="412">
        <f>'4-Отчет за собствения капитал'!L34</f>
        <v>79656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336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0.15023334326283388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0.056982524856884605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0.2823463548146305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0.047442852215358565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1.1997144670050761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3.6921709314877136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2.7415073972950665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1.1803924058670392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1.0728935170487015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0.5814329426707465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0.3157944247593365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0.004088368778365403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0.20181781661142917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0.16803068786386965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5037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0.06323440795420307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0.2330424434748116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2.280283687943262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43555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1799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43555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12116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43555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18780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43555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1968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43555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448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43555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174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43555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1803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43555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43555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37088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43555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43555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43555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56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43555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33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43555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43555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12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43555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101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43555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43555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43555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43555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43555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43555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43555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43555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43555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43555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43555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43555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43555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43555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43555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43555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43555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43555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43555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43555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43555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43555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43555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37525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43555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7806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43555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751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43555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991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43555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5226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43555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43555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43555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14774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43555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43555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15655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43555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7890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43555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43555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43555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1010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43555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43555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31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43555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24586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43555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1693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43555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43555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43555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1693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43555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43555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43555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1693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43555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164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43555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16733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43555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43555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43555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16897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43555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198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43555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58148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43555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95673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43555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43555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43555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43555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43555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43555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43555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43555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43555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11168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43555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43555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43555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43555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43555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17741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43555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17943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43555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17943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43555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43555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43555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4539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43555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43555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22482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43555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79656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43555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-59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43555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43555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43555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43555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73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43555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43555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43555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73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43555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43555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43555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254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43555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43555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327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43555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43555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43555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15666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43555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186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43555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41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43555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9842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43555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223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43555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3703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43555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738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43555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933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43555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83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43555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43555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15749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43555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43555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43555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43555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15749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43555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95673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43555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13468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43555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1954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43555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2013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43555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6531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43555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1347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43555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7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43555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-393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43555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235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43555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43555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43555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25162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43555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43555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43555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13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43555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40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43555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54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43555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25216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43555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5036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43555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43555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43555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25216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43555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5036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43555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493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43555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493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43555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43555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43555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4543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43555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4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43555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4539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43555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30252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43555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29339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43555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504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43555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163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43555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207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43555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30213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43555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7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43555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43555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43555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43555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43555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32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43555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43555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32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43555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30252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43555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43555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43555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43555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30252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43555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43555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43555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43555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43555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30252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43555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32167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43555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-18059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43555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43555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-7433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43555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-250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43555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-123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43555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43555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43555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6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43555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-272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43555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6036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43555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-2405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43555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43555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43555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43555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43555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43555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43555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43555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7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43555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43555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-2398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43555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43555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43555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43555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43555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-11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43555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43555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-10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43555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43555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-22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43555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3616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43555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13281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43555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16897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43555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16897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43555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43555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39433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43555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43555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43555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43555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39433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43555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43555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43555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43555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43555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43555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43555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43555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43555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43555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43555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43555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43555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43555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43555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43555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43555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43555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2509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43555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43555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43555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43555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2509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43555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43555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43555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43555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43555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43555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43555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43555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43555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43555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43555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43555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43555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43555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2509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43555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43555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43555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2509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43555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11173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43555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43555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43555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43555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11173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43555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43555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43555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43555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43555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43555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43555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43555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43555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43555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43555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43555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43555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-5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43555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11168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43555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43555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43555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11168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43555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3945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43555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43555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43555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43555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3945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43555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43555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43555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43555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43555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43555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43555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43555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43555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43555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43555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43555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43555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43555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3945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43555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43555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43555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3945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43555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43555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43555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43555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43555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43555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43555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43555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43555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43555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43555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43555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43555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43555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43555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43555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43555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43555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43555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43555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43555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43555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43555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43555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43555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43555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43555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43555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43555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43555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43555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43555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43555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43555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43555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43555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43555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43555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43555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43555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43555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43555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43555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43555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43555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17940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43555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43555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43555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43555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17940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43555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4539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43555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43555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43555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43555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43555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43555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43555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43555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43555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43555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43555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43555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3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43555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22482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43555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43555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43555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22482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43555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43555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43555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43555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43555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43555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43555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43555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43555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43555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43555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43555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43555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43555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43555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43555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43555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43555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43555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43555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43555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43555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43555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43555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43555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43555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43555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43555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43555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43555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43555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43555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43555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43555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43555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43555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43555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43555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43555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43555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43555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43555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43555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43555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43555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75119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43555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43555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43555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43555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75119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43555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4539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43555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43555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43555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43555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43555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43555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43555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43555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43555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43555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43555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43555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-2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43555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79656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43555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43555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43555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79656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43555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-63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43555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43555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43555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43555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-63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43555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4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43555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43555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43555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43555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43555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43555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43555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43555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43555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43555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43555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43555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43555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-59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43555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43555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43555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-59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2018-11-05T13:52:04Z</cp:lastPrinted>
  <dcterms:created xsi:type="dcterms:W3CDTF">2006-09-16T00:00:00Z</dcterms:created>
  <dcterms:modified xsi:type="dcterms:W3CDTF">2019-05-23T04:47:24Z</dcterms:modified>
  <cp:category/>
  <cp:version/>
  <cp:contentType/>
  <cp:contentStatus/>
</cp:coreProperties>
</file>