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<sst xmlns="http://schemas.openxmlformats.org/spreadsheetml/2006/main" count="2000" uniqueCount="697">
  <si>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</si>
  <si>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</si>
  <si>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</si>
  <si>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</si>
  <si>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</si>
  <si>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</si>
  <si>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</si>
  <si>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</si>
  <si>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</si>
  <si>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</si>
  <si>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</si>
  <si>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</si>
  <si>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</si>
  <si>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</si>
  <si>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</si>
  <si>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</si>
  <si>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</si>
  <si>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</si>
  <si>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</si>
  <si>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</si>
  <si>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</si>
  <si>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</si>
  <si>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</si>
  <si>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</si>
  <si>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</si>
  <si>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</si>
  <si>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</si>
  <si>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</si>
  <si>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</si>
  <si>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</si>
  <si>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</si>
  <si>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</si>
  <si>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</si>
  <si>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</si>
  <si>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</si>
  <si>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</si>
  <si>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</si>
  <si>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</si>
  <si>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</si>
  <si>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</si>
  <si>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</si>
  <si>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</si>
  <si>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</si>
  <si>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</si>
  <si>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</si>
  <si>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</si>
  <si>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</si>
  <si>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</si>
  <si>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</si>
  <si>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</si>
  <si>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</si>
  <si>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</si>
  <si>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</si>
  <si>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</si>
  <si>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</si>
  <si>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</si>
  <si>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</si>
  <si>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</si>
  <si>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</si>
  <si>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</si>
  <si>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</si>
  <si>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</si>
  <si>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</si>
  <si>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</si>
  <si>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</si>
  <si>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</si>
  <si>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</si>
  <si>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</si>
  <si>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</si>
  <si>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</si>
  <si>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</si>
  <si>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</si>
  <si>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</si>
  <si>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</si>
  <si>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</si>
  <si>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</si>
  <si>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</si>
  <si>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</si>
  <si>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</si>
  <si>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</si>
  <si>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</si>
  <si>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</si>
  <si>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</si>
  <si>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</si>
  <si>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</si>
  <si>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</si>
  <si>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</si>
  <si>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</si>
  <si>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</si>
  <si>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</si>
  <si>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</si>
  <si>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</si>
  <si>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</si>
  <si>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</si>
  <si>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</si>
  <si>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</si>
  <si>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</si>
  <si>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</si>
  <si>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</si>
  <si>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</si>
  <si>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</si>
  <si>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</si>
  <si>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</si>
  <si>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</si>
  <si>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</si>
  <si>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</si>
  <si>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</si>
  <si>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</si>
  <si>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</si>
  <si>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</si>
  <si>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</si>
  <si>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</si>
  <si>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</si>
  <si>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</si>
  <si>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</si>
  <si>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</si>
  <si>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</si>
  <si>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</si>
  <si>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</si>
  <si>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</si>
  <si>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</si>
  <si>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</si>
  <si>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</si>
  <si>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</si>
  <si>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</si>
  <si>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</si>
  <si>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</si>
  <si>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</si>
  <si>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</si>
  <si>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</si>
  <si>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</si>
  <si>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</si>
  <si>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</si>
  <si>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</si>
  <si>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</si>
  <si>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</si>
  <si>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</si>
  <si>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</si>
  <si>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</si>
  <si>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</si>
  <si>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</si>
  <si>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</si>
  <si>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</si>
  <si>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</si>
  <si>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</si>
  <si>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</si>
  <si>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</si>
  <si>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</si>
  <si>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</si>
  <si>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</si>
  <si>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</si>
  <si>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</si>
  <si>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</si>
  <si>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</si>
  <si>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</si>
  <si>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</si>
  <si>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</si>
  <si>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</si>
  <si>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</si>
  <si>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</si>
  <si>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</si>
  <si>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</si>
  <si>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</si>
  <si>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</si>
  <si>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</si>
  <si>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</si>
  <si>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</si>
  <si>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</si>
  <si>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</si>
  <si>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</si>
  <si>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</si>
  <si>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</si>
  <si>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</si>
  <si>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</si>
  <si>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</si>
  <si>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</si>
  <si>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</si>
  <si>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</si>
  <si>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</si>
  <si>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</si>
  <si>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</si>
  <si>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</si>
  <si>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</si>
  <si>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</si>
  <si>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</si>
  <si>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</si>
  <si>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</si>
  <si>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</si>
  <si>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</si>
  <si>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</si>
  <si>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</si>
  <si>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</si>
  <si>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</si>
  <si>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</si>
  <si>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</si>
  <si>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</si>
  <si>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</si>
  <si>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</si>
  <si>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</si>
  <si>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</si>
  <si>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</si>
  <si>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</si>
  <si>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</si>
  <si>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</si>
  <si>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</si>
  <si>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</si>
  <si>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</si>
  <si>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</si>
  <si>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</si>
  <si>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</si>
  <si>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</si>
  <si>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</si>
  <si>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</si>
  <si>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</si>
  <si>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</si>
  <si>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</si>
  <si>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</si>
  <si>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</si>
  <si>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</si>
  <si>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</si>
  <si>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</si>
  <si>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</si>
  <si>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</si>
  <si>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</si>
  <si>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</si>
  <si>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</si>
  <si>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</si>
  <si>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</si>
  <si>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</si>
  <si>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</si>
  <si>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</si>
  <si>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</si>
  <si>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</si>
  <si>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</si>
  <si>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</si>
  <si>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</si>
  <si>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</si>
  <si>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</si>
  <si>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</si>
  <si>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</si>
  <si>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</si>
  <si>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</si>
  <si>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</si>
  <si>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</si>
  <si>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</si>
  <si>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</si>
  <si>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</si>
  <si>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</si>
  <si>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</si>
  <si>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</si>
  <si>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</si>
  <si>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</si>
  <si>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</si>
  <si>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</si>
  <si>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</si>
  <si>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</si>
  <si>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</si>
  <si>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</si>
  <si>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</si>
  <si>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</si>
  <si>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</si>
  <si>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</si>
  <si>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</si>
  <si>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</si>
  <si>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</si>
  <si>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</si>
  <si>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</si>
  <si>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</si>
  <si>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</si>
  <si>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</si>
  <si>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</si>
  <si>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</si>
  <si>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</si>
  <si>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</si>
  <si>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</si>
  <si>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</si>
  <si>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</si>
  <si>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</si>
  <si>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</si>
  <si>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</si>
  <si>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</si>
  <si>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</si>
  <si>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</si>
  <si>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</si>
  <si>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</si>
  <si>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</si>
  <si>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</si>
  <si>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</si>
  <si>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</si>
  <si>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</si>
  <si>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</si>
  <si>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</si>
  <si>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</si>
  <si>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</si>
  <si>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</si>
  <si>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</si>
  <si>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</si>
  <si>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</si>
  <si>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</si>
  <si>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</si>
  <si>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</si>
  <si>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</si>
  <si>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</si>
  <si>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</si>
  <si>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</si>
  <si>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</si>
  <si>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</si>
  <si>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</si>
  <si>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</si>
  <si>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</si>
  <si>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</si>
  <si>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</si>
  <si>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</si>
  <si>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</si>
  <si>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</si>
  <si>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</si>
  <si>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</si>
  <si>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</si>
  <si>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</si>
  <si>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</si>
  <si>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</si>
  <si>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</si>
  <si>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</si>
  <si>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</si>
  <si>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</si>
  <si>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</si>
  <si>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</si>
  <si>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</si>
  <si>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</si>
  <si>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</si>
  <si>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</si>
  <si>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</si>
  <si>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</si>
  <si>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</si>
  <si>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</si>
  <si>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</si>
  <si>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</si>
  <si>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</si>
  <si>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</si>
  <si>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</si>
  <si>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</si>
  <si>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</si>
  <si>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</si>
  <si>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</si>
  <si>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</si>
  <si>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</si>
  <si>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</si>
  <si>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</si>
  <si>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</si>
  <si>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</si>
  <si>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</si>
  <si>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</si>
  <si>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</si>
  <si>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</si>
  <si>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</si>
  <si>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</si>
  <si>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</si>
  <si>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</si>
  <si>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</si>
  <si>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</si>
  <si>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</si>
  <si>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</si>
  <si>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</si>
  <si>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</si>
  <si>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</si>
  <si>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</si>
  <si>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</si>
  <si>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</si>
  <si>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</si>
  <si>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</si>
  <si>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</si>
  <si>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</si>
  <si>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</si>
  <si>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</si>
  <si>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</si>
  <si>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</si>
  <si>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</si>
  <si>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</si>
  <si>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</si>
  <si>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</si>
  <si>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</si>
  <si>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</si>
  <si>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</si>
  <si>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</si>
  <si>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</si>
  <si>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</si>
  <si>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</si>
  <si>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</si>
  <si>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</si>
  <si>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</si>
  <si>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</si>
  <si>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</si>
  <si>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</si>
  <si>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</si>
  <si>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</si>
  <si>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</si>
  <si>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</si>
  <si>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</si>
  <si>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</si>
  <si>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</si>
  <si>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</si>
  <si>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</si>
  <si>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</si>
  <si>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</si>
  <si>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</si>
  <si>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</si>
  <si>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</si>
  <si>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</si>
  <si>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</si>
  <si>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</si>
  <si>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</si>
  <si>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</si>
  <si>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</si>
  <si>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</si>
  <si>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</si>
  <si>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</si>
  <si>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</si>
  <si>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</si>
  <si>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</si>
  <si>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</si>
  <si>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</si>
  <si>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</si>
  <si>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</si>
  <si>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</si>
  <si>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</si>
  <si>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</si>
  <si>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</si>
  <si>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</si>
  <si>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</si>
  <si>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</si>
  <si>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</si>
  <si>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</si>
  <si>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</si>
  <si>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</si>
  <si>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</si>
  <si>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</si>
  <si>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</si>
  <si>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</si>
  <si>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</si>
  <si>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</si>
  <si>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</si>
  <si>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</si>
  <si>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</si>
  <si>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</si>
  <si>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</si>
  <si>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</si>
  <si>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</si>
  <si>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</si>
  <si>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</si>
  <si>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</si>
  <si>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</si>
  <si>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</si>
  <si>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</si>
  <si>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</si>
  <si>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</si>
  <si>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</si>
  <si>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</si>
  <si>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</si>
  <si>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</si>
  <si>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</si>
  <si>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</si>
  <si>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</si>
  <si>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</si>
  <si>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</si>
  <si>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</si>
  <si>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</si>
  <si>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</si>
  <si>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</si>
  <si>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</si>
  <si>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</si>
  <si>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</si>
  <si>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</si>
  <si>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</si>
  <si>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</si>
  <si>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</si>
  <si>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</si>
  <si>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</si>
  <si>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</si>
  <si>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</si>
  <si>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</si>
  <si>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</si>
  <si>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</si>
  <si>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</si>
  <si>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</si>
  <si>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</si>
  <si>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</si>
  <si>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</si>
  <si>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</si>
  <si>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</si>
  <si>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</si>
  <si>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</si>
  <si>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</si>
  <si>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</si>
  <si>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</si>
  <si>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</si>
  <si>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</si>
  <si>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</si>
  <si>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</si>
  <si>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</si>
  <si>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</si>
  <si>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</si>
  <si>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</si>
  <si>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</si>
  <si>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</si>
  <si>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</si>
  <si>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</si>
  <si>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</si>
  <si>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</si>
  <si>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</si>
  <si>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</si>
  <si>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</si>
  <si>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</si>
  <si>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</si>
  <si>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</si>
  <si>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</si>
  <si>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</si>
  <si>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</si>
  <si>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</si>
  <si>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</si>
  <si>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</si>
  <si>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</si>
  <si>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</si>
  <si>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</si>
  <si>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</si>
  <si>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</si>
  <si>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</si>
  <si>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</si>
  <si>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</si>
  <si>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</si>
  <si>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</si>
  <si>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</si>
  <si>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</si>
  <si>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</si>
  <si>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</si>
  <si>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</si>
  <si>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</si>
  <si>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</si>
  <si>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</si>
  <si>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</si>
  <si>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</si>
  <si>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</si>
  <si>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</si>
  <si>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</si>
  <si>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</si>
  <si>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</si>
  <si>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</si>
  <si>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</si>
  <si>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</si>
  <si>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</si>
  <si>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</si>
  <si>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</si>
  <si>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</si>
  <si>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</si>
  <si>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</si>
  <si>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</si>
  <si>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</si>
  <si>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</si>
  <si>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</si>
  <si>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</si>
  <si>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</si>
  <si>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</si>
  <si>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</si>
  <si>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</si>
  <si>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</si>
  <si>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</si>
  <si>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</si>
  <si>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</si>
  <si>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</si>
  <si>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</si>
  <si>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</si>
  <si>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</si>
  <si>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</si>
  <si>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</si>
  <si>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</si>
  <si>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</si>
  <si>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</si>
  <si>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</si>
  <si>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</si>
  <si>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</si>
  <si>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</si>
  <si>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</si>
  <si>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</si>
  <si>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</si>
  <si>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</si>
  <si>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</si>
  <si>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</si>
  <si>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</si>
  <si>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</si>
  <si>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</si>
  <si>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</si>
  <si>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</si>
  <si>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</si>
  <si>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</si>
  <si>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</si>
  <si>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</si>
  <si>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</si>
  <si>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</si>
  <si>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</si>
  <si>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</si>
  <si>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</si>
  <si>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</si>
  <si>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</si>
  <si>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</si>
  <si>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</si>
  <si>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</si>
  <si>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</si>
  <si>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</si>
  <si>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</si>
  <si>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</si>
  <si>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</si>
  <si>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</si>
  <si>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</si>
  <si>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</si>
  <si>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</si>
  <si>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</si>
  <si>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</si>
  <si>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</si>
  <si>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</si>
  <si>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</si>
  <si>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</si>
  <si>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</si>
  <si>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</si>
  <si>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</si>
  <si>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</si>
  <si>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</si>
  <si>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</si>
  <si>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</si>
  <si>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</si>
  <si>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</si>
  <si>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</si>
  <si>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</si>
  <si>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</si>
  <si>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</si>
  <si>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</si>
  <si>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</si>
  <si>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</si>
  <si>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</si>
  <si>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</si>
  <si>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</si>
  <si>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</si>
  <si>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</si>
  <si>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</si>
  <si>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</si>
  <si>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</si>
  <si>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</si>
  <si>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</si>
  <si>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</si>
  <si>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</si>
  <si>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</si>
  <si>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</si>
  <si>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</si>
  <si>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</si>
  <si>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</si>
  <si>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</si>
  <si>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</si>
  <si>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</si>
  <si>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</si>
  <si>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</si>
  <si>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</si>
  <si>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</si>
  <si>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</si>
  <si>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</si>
  <si>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</si>
  <si>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</si>
  <si>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</si>
  <si>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</si>
  <si>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</si>
  <si>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</si>
  <si>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</si>
  <si>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</si>
  <si>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</si>
  <si>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</si>
  <si>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</si>
  <si>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</si>
  <si>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</si>
  <si>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</si>
  <si>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</si>
  <si>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</si>
  <si>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</si>
  <si>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</si>
  <si>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</si>
  <si>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</si>
  <si>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</si>
  <si>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</si>
  <si>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</si>
  <si>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</si>
  <si>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</si>
  <si>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</si>
  <si>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</si>
  <si>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</si>
  <si>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</si>
  <si>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</si>
  <si>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</si>
  <si>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</si>
  <si>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</si>
  <si>
    <t>1 СПХ ТРАНС София</t>
  </si>
  <si>
    <t>2 Прогрес АД Стара Загора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</si>
</sst>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">
      <c r="A1" s="1" t="s">
        <v>656</v>
      </c>
      <c r="B1" s="2"/>
      <c r="Z1" s="476">
        <v>1</v>
      </c>
      <c r="AA1" s="477">
        <f>IF(ISBLANK(_endDate),"",_endDate)</f>
        <v>44104</v>
      </c>
    </row>
    <row r="2" spans="1:27" ht="15">
      <c r="A2" s="464" t="s">
        <v>680</v>
      </c>
      <c r="B2" s="459"/>
      <c r="Z2" s="476">
        <v>2</v>
      </c>
      <c r="AA2" s="477">
        <f>IF(ISBLANK(_pdeReportingDate),"",_pdeReportingDate)</f>
        <v>44131</v>
      </c>
    </row>
    <row r="3" spans="1:27" ht="15">
      <c r="A3" s="460" t="s">
        <v>655</v>
      </c>
      <c r="B3" s="461"/>
      <c r="Z3" s="476">
        <v>3</v>
      </c>
      <c r="AA3" s="477" t="str">
        <f>IF(ISBLANK(_authorName),"",_authorName)</f>
        <v>Марин Петров Маринов</v>
      </c>
    </row>
    <row r="4" spans="1:2" ht="15">
      <c r="A4" s="458" t="s">
        <v>681</v>
      </c>
      <c r="B4" s="459"/>
    </row>
    <row r="5" spans="1:2" ht="46.5">
      <c r="A5" s="462" t="s">
        <v>622</v>
      </c>
      <c r="B5" s="46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5">
        <v>43831</v>
      </c>
    </row>
    <row r="10" spans="1:2" ht="15">
      <c r="A10" s="7" t="s">
        <v>2</v>
      </c>
      <c r="B10" s="355">
        <v>44104</v>
      </c>
    </row>
    <row r="11" spans="1:2" ht="15">
      <c r="A11" s="7" t="s">
        <v>668</v>
      </c>
      <c r="B11" s="355">
        <v>44131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4" t="s">
        <v>682</v>
      </c>
    </row>
    <row r="15" spans="1:2" ht="15">
      <c r="A15" s="10" t="s">
        <v>660</v>
      </c>
      <c r="B15" s="356" t="s">
        <v>617</v>
      </c>
    </row>
    <row r="16" spans="1:2" ht="15">
      <c r="A16" s="7" t="s">
        <v>3</v>
      </c>
      <c r="B16" s="354" t="s">
        <v>683</v>
      </c>
    </row>
    <row r="17" spans="1:2" ht="15">
      <c r="A17" s="7" t="s">
        <v>614</v>
      </c>
      <c r="B17" s="354" t="s">
        <v>684</v>
      </c>
    </row>
    <row r="18" spans="1:2" ht="15">
      <c r="A18" s="7" t="s">
        <v>613</v>
      </c>
      <c r="B18" s="354" t="s">
        <v>685</v>
      </c>
    </row>
    <row r="19" spans="1:2" ht="15">
      <c r="A19" s="7" t="s">
        <v>4</v>
      </c>
      <c r="B19" s="354" t="s">
        <v>686</v>
      </c>
    </row>
    <row r="20" spans="1:2" ht="15">
      <c r="A20" s="7" t="s">
        <v>5</v>
      </c>
      <c r="B20" s="354" t="s">
        <v>686</v>
      </c>
    </row>
    <row r="21" spans="1:2" ht="15">
      <c r="A21" s="10" t="s">
        <v>6</v>
      </c>
      <c r="B21" s="356" t="s">
        <v>687</v>
      </c>
    </row>
    <row r="22" spans="1:2" ht="15">
      <c r="A22" s="10" t="s">
        <v>611</v>
      </c>
      <c r="B22" s="356" t="s">
        <v>688</v>
      </c>
    </row>
    <row r="23" spans="1:2" ht="15">
      <c r="A23" s="10" t="s">
        <v>7</v>
      </c>
      <c r="B23" s="466" t="s">
        <v>694</v>
      </c>
    </row>
    <row r="24" spans="1:2" ht="15">
      <c r="A24" s="10" t="s">
        <v>612</v>
      </c>
      <c r="B24" s="467" t="s">
        <v>689</v>
      </c>
    </row>
    <row r="25" spans="1:2" ht="15">
      <c r="A25" s="7" t="s">
        <v>615</v>
      </c>
      <c r="B25" s="468"/>
    </row>
    <row r="26" spans="1:2" ht="15">
      <c r="A26" s="10" t="s">
        <v>661</v>
      </c>
      <c r="B26" s="356" t="s">
        <v>692</v>
      </c>
    </row>
    <row r="27" spans="1:2" ht="15">
      <c r="A27" s="10" t="s">
        <v>662</v>
      </c>
      <c r="B27" s="356" t="s">
        <v>693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C89" sqref="C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">
      <c r="A12" s="76" t="s">
        <v>23</v>
      </c>
      <c r="B12" s="78" t="s">
        <v>24</v>
      </c>
      <c r="C12" s="138">
        <v>2503</v>
      </c>
      <c r="D12" s="138">
        <v>1732</v>
      </c>
      <c r="E12" s="76" t="s">
        <v>25</v>
      </c>
      <c r="F12" s="80" t="s">
        <v>26</v>
      </c>
      <c r="G12" s="138">
        <v>39433</v>
      </c>
      <c r="H12" s="137">
        <v>39433</v>
      </c>
    </row>
    <row r="13" spans="1:8" ht="15">
      <c r="A13" s="76" t="s">
        <v>27</v>
      </c>
      <c r="B13" s="78" t="s">
        <v>28</v>
      </c>
      <c r="C13" s="138">
        <v>23007</v>
      </c>
      <c r="D13" s="138">
        <v>10983</v>
      </c>
      <c r="E13" s="76" t="s">
        <v>553</v>
      </c>
      <c r="F13" s="80" t="s">
        <v>29</v>
      </c>
      <c r="G13" s="138">
        <v>39433</v>
      </c>
      <c r="H13" s="137">
        <v>39433</v>
      </c>
    </row>
    <row r="14" spans="1:8" ht="15">
      <c r="A14" s="76" t="s">
        <v>30</v>
      </c>
      <c r="B14" s="78" t="s">
        <v>31</v>
      </c>
      <c r="C14" s="138">
        <v>18010</v>
      </c>
      <c r="D14" s="138">
        <v>20248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2606</v>
      </c>
      <c r="D15" s="138">
        <v>2340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661</v>
      </c>
      <c r="D16" s="138">
        <v>392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228</v>
      </c>
      <c r="D17" s="138">
        <v>148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3669</v>
      </c>
      <c r="D18" s="138">
        <v>1883</v>
      </c>
      <c r="E18" s="270" t="s">
        <v>47</v>
      </c>
      <c r="F18" s="269" t="s">
        <v>48</v>
      </c>
      <c r="G18" s="386">
        <f>G12+G15+G16+G17</f>
        <v>39433</v>
      </c>
      <c r="H18" s="387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50684</v>
      </c>
      <c r="D20" s="375">
        <f>SUM(D12:D19)</f>
        <v>37726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5"/>
      <c r="D21" s="266"/>
      <c r="E21" s="76" t="s">
        <v>58</v>
      </c>
      <c r="F21" s="80" t="s">
        <v>59</v>
      </c>
      <c r="G21" s="138">
        <v>11055</v>
      </c>
      <c r="H21" s="137">
        <v>11056</v>
      </c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4064</v>
      </c>
      <c r="H22" s="391">
        <f>SUM(H23:H25)</f>
        <v>4064</v>
      </c>
      <c r="M22" s="85"/>
    </row>
    <row r="23" spans="1:8" ht="1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">
      <c r="A24" s="76" t="s">
        <v>67</v>
      </c>
      <c r="B24" s="78" t="s">
        <v>68</v>
      </c>
      <c r="C24" s="138">
        <v>44</v>
      </c>
      <c r="D24" s="137">
        <v>48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54</v>
      </c>
      <c r="D25" s="137">
        <v>103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7"/>
      <c r="E26" s="273" t="s">
        <v>77</v>
      </c>
      <c r="F26" s="82" t="s">
        <v>78</v>
      </c>
      <c r="G26" s="374">
        <f>G20+G21+G22</f>
        <v>17628</v>
      </c>
      <c r="H26" s="375">
        <f>H20+H21+H22</f>
        <v>17629</v>
      </c>
      <c r="M26" s="85"/>
    </row>
    <row r="27" spans="1:8" ht="15.75">
      <c r="A27" s="76" t="s">
        <v>79</v>
      </c>
      <c r="B27" s="78" t="s">
        <v>80</v>
      </c>
      <c r="C27" s="138">
        <v>8</v>
      </c>
      <c r="D27" s="137">
        <v>10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106</v>
      </c>
      <c r="D28" s="375">
        <f>SUM(D24:D27)</f>
        <v>161</v>
      </c>
      <c r="E28" s="143" t="s">
        <v>84</v>
      </c>
      <c r="F28" s="80" t="s">
        <v>85</v>
      </c>
      <c r="G28" s="372">
        <f>SUM(G29:G31)</f>
        <v>11472</v>
      </c>
      <c r="H28" s="373">
        <f>SUM(H29:H31)</f>
        <v>8960</v>
      </c>
      <c r="M28" s="85"/>
    </row>
    <row r="29" spans="1:8" ht="15">
      <c r="A29" s="76"/>
      <c r="B29" s="78"/>
      <c r="C29" s="372"/>
      <c r="D29" s="373"/>
      <c r="E29" s="76" t="s">
        <v>86</v>
      </c>
      <c r="F29" s="80" t="s">
        <v>87</v>
      </c>
      <c r="G29" s="138">
        <v>11472</v>
      </c>
      <c r="H29" s="137">
        <v>8960</v>
      </c>
    </row>
    <row r="30" spans="1:13" ht="1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9207</v>
      </c>
      <c r="H32" s="137">
        <v>12763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20679</v>
      </c>
      <c r="H34" s="375">
        <f>H28+H32+H33</f>
        <v>21723</v>
      </c>
    </row>
    <row r="35" spans="1:8" ht="15">
      <c r="A35" s="76" t="s">
        <v>106</v>
      </c>
      <c r="B35" s="81" t="s">
        <v>107</v>
      </c>
      <c r="C35" s="372">
        <f>SUM(C36:C39)</f>
        <v>400</v>
      </c>
      <c r="D35" s="373">
        <f>SUM(D36:D39)</f>
        <v>400</v>
      </c>
      <c r="E35" s="76"/>
      <c r="F35" s="86"/>
      <c r="G35" s="392"/>
      <c r="H35" s="393"/>
    </row>
    <row r="36" spans="1:8" ht="1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2"/>
      <c r="H36" s="393"/>
    </row>
    <row r="37" spans="1:8" ht="15">
      <c r="A37" s="76" t="s">
        <v>110</v>
      </c>
      <c r="B37" s="78" t="s">
        <v>111</v>
      </c>
      <c r="C37" s="138"/>
      <c r="D37" s="137"/>
      <c r="E37" s="272" t="s">
        <v>554</v>
      </c>
      <c r="F37" s="86" t="s">
        <v>112</v>
      </c>
      <c r="G37" s="376">
        <f>G26+G18+G34</f>
        <v>77740</v>
      </c>
      <c r="H37" s="377">
        <f>H26+H18+H34</f>
        <v>78785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5.7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4"/>
      <c r="H39" s="395"/>
    </row>
    <row r="40" spans="1:13" ht="1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2" t="s">
        <v>137</v>
      </c>
      <c r="B46" s="83" t="s">
        <v>138</v>
      </c>
      <c r="C46" s="374">
        <f>C35+C40+C45</f>
        <v>400</v>
      </c>
      <c r="D46" s="375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>
        <v>173</v>
      </c>
      <c r="H47" s="137">
        <v>44</v>
      </c>
    </row>
    <row r="48" spans="1:13" ht="15">
      <c r="A48" s="76" t="s">
        <v>144</v>
      </c>
      <c r="B48" s="78" t="s">
        <v>145</v>
      </c>
      <c r="C48" s="138">
        <v>4029</v>
      </c>
      <c r="D48" s="137">
        <v>4029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173</v>
      </c>
      <c r="H50" s="373">
        <f>SUM(H44:H49)</f>
        <v>44</v>
      </c>
    </row>
    <row r="51" spans="1:8" ht="15">
      <c r="A51" s="76" t="s">
        <v>79</v>
      </c>
      <c r="B51" s="78" t="s">
        <v>155</v>
      </c>
      <c r="C51" s="138">
        <v>1044</v>
      </c>
      <c r="D51" s="137">
        <v>10059</v>
      </c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5073</v>
      </c>
      <c r="D52" s="375">
        <f>SUM(D48:D51)</f>
        <v>14088</v>
      </c>
      <c r="E52" s="142" t="s">
        <v>158</v>
      </c>
      <c r="F52" s="82" t="s">
        <v>159</v>
      </c>
      <c r="G52" s="138">
        <v>323</v>
      </c>
      <c r="H52" s="137">
        <v>323</v>
      </c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256</v>
      </c>
      <c r="H54" s="137">
        <v>256</v>
      </c>
    </row>
    <row r="55" spans="1:8" ht="15.75">
      <c r="A55" s="87" t="s">
        <v>166</v>
      </c>
      <c r="B55" s="83" t="s">
        <v>167</v>
      </c>
      <c r="C55" s="267"/>
      <c r="D55" s="268"/>
      <c r="E55" s="76" t="s">
        <v>168</v>
      </c>
      <c r="F55" s="82" t="s">
        <v>169</v>
      </c>
      <c r="G55" s="138"/>
      <c r="H55" s="137"/>
    </row>
    <row r="56" spans="1:13" ht="15.75" thickBot="1">
      <c r="A56" s="264" t="s">
        <v>170</v>
      </c>
      <c r="B56" s="149" t="s">
        <v>171</v>
      </c>
      <c r="C56" s="378">
        <f>C20+C21+C22+C28+C33+C46+C52+C54+C55</f>
        <v>56263</v>
      </c>
      <c r="D56" s="379">
        <f>D20+D21+D22+D28+D33+D46+D52+D54+D55</f>
        <v>52375</v>
      </c>
      <c r="E56" s="87" t="s">
        <v>557</v>
      </c>
      <c r="F56" s="86" t="s">
        <v>172</v>
      </c>
      <c r="G56" s="376">
        <f>G50+G52+G53+G54+G55</f>
        <v>752</v>
      </c>
      <c r="H56" s="377">
        <f>H50+H52+H53+H54+H55</f>
        <v>623</v>
      </c>
      <c r="M56" s="85"/>
    </row>
    <row r="57" spans="1:8" ht="1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0.75">
      <c r="A59" s="76" t="s">
        <v>176</v>
      </c>
      <c r="B59" s="78" t="s">
        <v>177</v>
      </c>
      <c r="C59" s="138">
        <v>7301</v>
      </c>
      <c r="D59" s="138">
        <v>7536</v>
      </c>
      <c r="E59" s="142" t="s">
        <v>180</v>
      </c>
      <c r="F59" s="275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1193</v>
      </c>
      <c r="D60" s="138">
        <v>280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2">
        <f>SUM(G62:G68)</f>
        <v>16125</v>
      </c>
      <c r="H61" s="373">
        <f>SUM(H62:H68)</f>
        <v>12698</v>
      </c>
    </row>
    <row r="62" spans="1:13" ht="15">
      <c r="A62" s="76" t="s">
        <v>186</v>
      </c>
      <c r="B62" s="81" t="s">
        <v>187</v>
      </c>
      <c r="C62" s="138">
        <v>5200</v>
      </c>
      <c r="D62" s="138">
        <v>4750</v>
      </c>
      <c r="E62" s="141" t="s">
        <v>192</v>
      </c>
      <c r="F62" s="80" t="s">
        <v>193</v>
      </c>
      <c r="G62" s="138">
        <v>2270</v>
      </c>
      <c r="H62" s="138">
        <v>312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24</v>
      </c>
      <c r="H63" s="138">
        <v>62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9245</v>
      </c>
      <c r="H64" s="138">
        <v>8405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13694</v>
      </c>
      <c r="D65" s="375">
        <f>SUM(D59:D64)</f>
        <v>12566</v>
      </c>
      <c r="E65" s="76" t="s">
        <v>201</v>
      </c>
      <c r="F65" s="80" t="s">
        <v>202</v>
      </c>
      <c r="G65" s="138">
        <v>296</v>
      </c>
      <c r="H65" s="138">
        <v>89</v>
      </c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3005</v>
      </c>
      <c r="H66" s="138">
        <v>2872</v>
      </c>
    </row>
    <row r="67" spans="1:8" ht="1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639</v>
      </c>
      <c r="H67" s="138">
        <v>581</v>
      </c>
    </row>
    <row r="68" spans="1:8" ht="15">
      <c r="A68" s="76" t="s">
        <v>206</v>
      </c>
      <c r="B68" s="78" t="s">
        <v>207</v>
      </c>
      <c r="C68" s="138">
        <v>1527</v>
      </c>
      <c r="D68" s="138">
        <v>1814</v>
      </c>
      <c r="E68" s="76" t="s">
        <v>212</v>
      </c>
      <c r="F68" s="80" t="s">
        <v>213</v>
      </c>
      <c r="G68" s="138">
        <v>646</v>
      </c>
      <c r="H68" s="138">
        <v>377</v>
      </c>
    </row>
    <row r="69" spans="1:8" ht="15">
      <c r="A69" s="76" t="s">
        <v>210</v>
      </c>
      <c r="B69" s="78" t="s">
        <v>211</v>
      </c>
      <c r="C69" s="138">
        <v>10671</v>
      </c>
      <c r="D69" s="138">
        <v>11453</v>
      </c>
      <c r="E69" s="142" t="s">
        <v>79</v>
      </c>
      <c r="F69" s="80" t="s">
        <v>216</v>
      </c>
      <c r="G69" s="138">
        <v>19</v>
      </c>
      <c r="H69" s="138">
        <v>129</v>
      </c>
    </row>
    <row r="70" spans="1:8" ht="15">
      <c r="A70" s="76" t="s">
        <v>214</v>
      </c>
      <c r="B70" s="78" t="s">
        <v>215</v>
      </c>
      <c r="C70" s="138">
        <v>61</v>
      </c>
      <c r="D70" s="138">
        <v>45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16144</v>
      </c>
      <c r="H71" s="375">
        <f>H59+H60+H61+H69+H70</f>
        <v>12827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>
        <v>611</v>
      </c>
      <c r="D73" s="138">
        <v>611</v>
      </c>
      <c r="E73" s="262" t="s">
        <v>230</v>
      </c>
      <c r="F73" s="82" t="s">
        <v>231</v>
      </c>
      <c r="G73" s="267"/>
      <c r="H73" s="268"/>
    </row>
    <row r="74" spans="1:8" ht="1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8</v>
      </c>
      <c r="D75" s="138">
        <v>72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12878</v>
      </c>
      <c r="D76" s="375">
        <f>SUM(D68:D75)</f>
        <v>13995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16144</v>
      </c>
      <c r="H79" s="377">
        <f>H71+H73+H75+H77</f>
        <v>12827</v>
      </c>
    </row>
    <row r="80" spans="1:8" ht="1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">
      <c r="A88" s="76" t="s">
        <v>252</v>
      </c>
      <c r="B88" s="78" t="s">
        <v>253</v>
      </c>
      <c r="C88" s="138">
        <v>22</v>
      </c>
      <c r="D88" s="138">
        <v>24</v>
      </c>
      <c r="E88" s="148"/>
      <c r="F88" s="90"/>
      <c r="G88" s="399"/>
      <c r="H88" s="400"/>
      <c r="M88" s="85"/>
    </row>
    <row r="89" spans="1:8" ht="15">
      <c r="A89" s="76" t="s">
        <v>254</v>
      </c>
      <c r="B89" s="78" t="s">
        <v>255</v>
      </c>
      <c r="C89" s="138">
        <v>11706</v>
      </c>
      <c r="D89" s="138">
        <v>13174</v>
      </c>
      <c r="E89" s="145"/>
      <c r="F89" s="90"/>
      <c r="G89" s="399"/>
      <c r="H89" s="400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11728</v>
      </c>
      <c r="D92" s="375">
        <f>SUM(D88:D91)</f>
        <v>13198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73</v>
      </c>
      <c r="D93" s="268">
        <v>101</v>
      </c>
      <c r="E93" s="145"/>
      <c r="F93" s="90"/>
      <c r="G93" s="399"/>
      <c r="H93" s="400"/>
    </row>
    <row r="94" spans="1:13" ht="15.75" thickBot="1">
      <c r="A94" s="279" t="s">
        <v>263</v>
      </c>
      <c r="B94" s="166" t="s">
        <v>264</v>
      </c>
      <c r="C94" s="378">
        <f>C65+C76+C85+C92+C93</f>
        <v>38373</v>
      </c>
      <c r="D94" s="379">
        <f>D65+D76+D85+D92+D93</f>
        <v>39860</v>
      </c>
      <c r="E94" s="167"/>
      <c r="F94" s="168"/>
      <c r="G94" s="401"/>
      <c r="H94" s="402"/>
      <c r="M94" s="85"/>
    </row>
    <row r="95" spans="1:8" ht="31.5" thickBot="1">
      <c r="A95" s="276" t="s">
        <v>265</v>
      </c>
      <c r="B95" s="277" t="s">
        <v>266</v>
      </c>
      <c r="C95" s="380">
        <f>C94+C56</f>
        <v>94636</v>
      </c>
      <c r="D95" s="381">
        <f>D94+D56</f>
        <v>92235</v>
      </c>
      <c r="E95" s="169" t="s">
        <v>635</v>
      </c>
      <c r="F95" s="278" t="s">
        <v>268</v>
      </c>
      <c r="G95" s="380">
        <f>G37+G40+G56+G79</f>
        <v>94636</v>
      </c>
      <c r="H95" s="381">
        <f>H37+H40+H56+H79</f>
        <v>92235</v>
      </c>
    </row>
    <row r="96" spans="1:13" ht="15">
      <c r="A96" s="115"/>
      <c r="B96" s="349"/>
      <c r="C96" s="115"/>
      <c r="D96" s="115"/>
      <c r="E96" s="350"/>
      <c r="M96" s="85"/>
    </row>
    <row r="97" spans="1:13" ht="15">
      <c r="A97" s="352"/>
      <c r="B97" s="349"/>
      <c r="C97" s="115"/>
      <c r="D97" s="115"/>
      <c r="E97" s="350"/>
      <c r="M97" s="85"/>
    </row>
    <row r="98" spans="1:13" ht="15">
      <c r="A98" s="471" t="s">
        <v>668</v>
      </c>
      <c r="B98" s="479">
        <f>pdeReportingDate</f>
        <v>44131</v>
      </c>
      <c r="C98" s="479"/>
      <c r="D98" s="479"/>
      <c r="E98" s="479"/>
      <c r="F98" s="479"/>
      <c r="G98" s="479"/>
      <c r="H98" s="479"/>
      <c r="M98" s="85"/>
    </row>
    <row r="99" spans="1:13" ht="1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2" t="s">
        <v>8</v>
      </c>
      <c r="B100" s="480" t="str">
        <f>authorName</f>
        <v>Марин Петров Маринов</v>
      </c>
      <c r="C100" s="480"/>
      <c r="D100" s="480"/>
      <c r="E100" s="480"/>
      <c r="F100" s="480"/>
      <c r="G100" s="480"/>
      <c r="H100" s="480"/>
    </row>
    <row r="101" spans="1:8" ht="15">
      <c r="A101" s="472"/>
      <c r="B101" s="67"/>
      <c r="C101" s="67"/>
      <c r="D101" s="67"/>
      <c r="E101" s="67"/>
      <c r="F101" s="67"/>
      <c r="G101" s="67"/>
      <c r="H101" s="67"/>
    </row>
    <row r="102" spans="1:8" ht="1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670</v>
      </c>
      <c r="C103" s="478"/>
      <c r="D103" s="478"/>
      <c r="E103" s="478"/>
      <c r="M103" s="85"/>
    </row>
    <row r="104" spans="1:5" ht="21.75" customHeight="1">
      <c r="A104" s="473"/>
      <c r="B104" s="478" t="s">
        <v>670</v>
      </c>
      <c r="C104" s="478"/>
      <c r="D104" s="478"/>
      <c r="E104" s="478"/>
    </row>
    <row r="105" spans="1:13" ht="21.75" customHeight="1">
      <c r="A105" s="473"/>
      <c r="B105" s="478" t="s">
        <v>670</v>
      </c>
      <c r="C105" s="478"/>
      <c r="D105" s="478"/>
      <c r="E105" s="478"/>
      <c r="M105" s="85"/>
    </row>
    <row r="106" spans="1:5" ht="21.75" customHeight="1">
      <c r="A106" s="473"/>
      <c r="B106" s="478" t="s">
        <v>670</v>
      </c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">
      <c r="E117" s="353"/>
    </row>
    <row r="119" spans="5:13" ht="15">
      <c r="E119" s="353"/>
      <c r="M119" s="85"/>
    </row>
    <row r="121" spans="5:13" ht="15">
      <c r="E121" s="353"/>
      <c r="M121" s="85"/>
    </row>
    <row r="123" ht="15">
      <c r="E123" s="353"/>
    </row>
    <row r="125" spans="5:13" ht="15">
      <c r="E125" s="353"/>
      <c r="M125" s="85"/>
    </row>
    <row r="127" spans="5:13" ht="15">
      <c r="E127" s="353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3"/>
      <c r="M135" s="85"/>
    </row>
    <row r="137" spans="5:13" ht="15">
      <c r="E137" s="353"/>
      <c r="M137" s="85"/>
    </row>
    <row r="139" spans="5:13" ht="15">
      <c r="E139" s="353"/>
      <c r="M139" s="85"/>
    </row>
    <row r="141" spans="5:13" ht="15">
      <c r="E141" s="353"/>
      <c r="M141" s="85"/>
    </row>
    <row r="143" ht="15">
      <c r="E143" s="353"/>
    </row>
    <row r="145" ht="15">
      <c r="E145" s="353"/>
    </row>
    <row r="147" ht="15">
      <c r="E147" s="353"/>
    </row>
    <row r="149" spans="5:13" ht="15">
      <c r="E149" s="353"/>
      <c r="M149" s="85"/>
    </row>
    <row r="151" ht="15">
      <c r="M151" s="85"/>
    </row>
    <row r="153" ht="15">
      <c r="M153" s="85"/>
    </row>
    <row r="159" ht="15">
      <c r="E159" s="353"/>
    </row>
    <row r="161" spans="1:18" s="351" customFormat="1" ht="1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1"/>
      <c r="C5" s="341"/>
      <c r="D5" s="341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4">
        <v>33900</v>
      </c>
      <c r="D12" s="254">
        <v>38165</v>
      </c>
      <c r="E12" s="135" t="s">
        <v>277</v>
      </c>
      <c r="F12" s="180" t="s">
        <v>278</v>
      </c>
      <c r="G12" s="254">
        <v>72715</v>
      </c>
      <c r="H12" s="254">
        <v>84518</v>
      </c>
    </row>
    <row r="13" spans="1:8" ht="15">
      <c r="A13" s="135" t="s">
        <v>279</v>
      </c>
      <c r="B13" s="131" t="s">
        <v>280</v>
      </c>
      <c r="C13" s="254">
        <v>4918</v>
      </c>
      <c r="D13" s="254">
        <v>5740</v>
      </c>
      <c r="E13" s="135" t="s">
        <v>281</v>
      </c>
      <c r="F13" s="180" t="s">
        <v>282</v>
      </c>
      <c r="G13" s="254"/>
      <c r="H13" s="254"/>
    </row>
    <row r="14" spans="1:8" ht="15">
      <c r="A14" s="135" t="s">
        <v>283</v>
      </c>
      <c r="B14" s="131" t="s">
        <v>284</v>
      </c>
      <c r="C14" s="254">
        <v>5943</v>
      </c>
      <c r="D14" s="254">
        <v>5685</v>
      </c>
      <c r="E14" s="185" t="s">
        <v>285</v>
      </c>
      <c r="F14" s="180" t="s">
        <v>286</v>
      </c>
      <c r="G14" s="254">
        <v>524</v>
      </c>
      <c r="H14" s="254">
        <v>515</v>
      </c>
    </row>
    <row r="15" spans="1:8" ht="15">
      <c r="A15" s="135" t="s">
        <v>287</v>
      </c>
      <c r="B15" s="131" t="s">
        <v>288</v>
      </c>
      <c r="C15" s="254">
        <v>18368</v>
      </c>
      <c r="D15" s="254">
        <v>19045</v>
      </c>
      <c r="E15" s="185" t="s">
        <v>79</v>
      </c>
      <c r="F15" s="180" t="s">
        <v>289</v>
      </c>
      <c r="G15" s="254">
        <v>436</v>
      </c>
      <c r="H15" s="254">
        <v>495</v>
      </c>
    </row>
    <row r="16" spans="1:8" ht="15.75">
      <c r="A16" s="135" t="s">
        <v>290</v>
      </c>
      <c r="B16" s="131" t="s">
        <v>291</v>
      </c>
      <c r="C16" s="254">
        <v>3711</v>
      </c>
      <c r="D16" s="254">
        <v>3815</v>
      </c>
      <c r="E16" s="176" t="s">
        <v>52</v>
      </c>
      <c r="F16" s="204" t="s">
        <v>292</v>
      </c>
      <c r="G16" s="405">
        <f>SUM(G12:G15)</f>
        <v>73675</v>
      </c>
      <c r="H16" s="406">
        <f>SUM(H12:H15)</f>
        <v>85528</v>
      </c>
    </row>
    <row r="17" spans="1:8" ht="30.75">
      <c r="A17" s="135" t="s">
        <v>293</v>
      </c>
      <c r="B17" s="131" t="s">
        <v>294</v>
      </c>
      <c r="C17" s="254">
        <v>49</v>
      </c>
      <c r="D17" s="254">
        <v>60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4">
        <v>-1392</v>
      </c>
      <c r="D18" s="254">
        <v>121</v>
      </c>
      <c r="E18" s="174" t="s">
        <v>297</v>
      </c>
      <c r="F18" s="178" t="s">
        <v>298</v>
      </c>
      <c r="G18" s="416">
        <v>2665</v>
      </c>
      <c r="H18" s="417">
        <v>14</v>
      </c>
    </row>
    <row r="19" spans="1:8" ht="15">
      <c r="A19" s="135" t="s">
        <v>299</v>
      </c>
      <c r="B19" s="131" t="s">
        <v>300</v>
      </c>
      <c r="C19" s="254">
        <v>493</v>
      </c>
      <c r="D19" s="254">
        <v>760</v>
      </c>
      <c r="E19" s="135" t="s">
        <v>301</v>
      </c>
      <c r="F19" s="177" t="s">
        <v>302</v>
      </c>
      <c r="G19" s="254">
        <v>2665</v>
      </c>
      <c r="H19" s="254">
        <v>14</v>
      </c>
    </row>
    <row r="20" spans="1:8" ht="15.75">
      <c r="A20" s="175" t="s">
        <v>303</v>
      </c>
      <c r="B20" s="131" t="s">
        <v>304</v>
      </c>
      <c r="C20" s="254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65990</v>
      </c>
      <c r="D22" s="406">
        <f>SUM(D12:D18)+D19</f>
        <v>73391</v>
      </c>
      <c r="E22" s="135" t="s">
        <v>309</v>
      </c>
      <c r="F22" s="177" t="s">
        <v>310</v>
      </c>
      <c r="G22" s="254">
        <v>1</v>
      </c>
      <c r="H22" s="254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4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4"/>
    </row>
    <row r="25" spans="1:8" ht="30.75">
      <c r="A25" s="135" t="s">
        <v>316</v>
      </c>
      <c r="B25" s="177" t="s">
        <v>317</v>
      </c>
      <c r="C25" s="254">
        <v>4</v>
      </c>
      <c r="D25" s="254">
        <v>4</v>
      </c>
      <c r="E25" s="135" t="s">
        <v>318</v>
      </c>
      <c r="F25" s="177" t="s">
        <v>319</v>
      </c>
      <c r="G25" s="254">
        <v>56</v>
      </c>
      <c r="H25" s="254">
        <v>56</v>
      </c>
    </row>
    <row r="26" spans="1:8" ht="30.7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4">
        <v>8</v>
      </c>
    </row>
    <row r="27" spans="1:8" ht="30.75">
      <c r="A27" s="135" t="s">
        <v>324</v>
      </c>
      <c r="B27" s="177" t="s">
        <v>325</v>
      </c>
      <c r="C27" s="254">
        <v>134</v>
      </c>
      <c r="D27" s="254">
        <v>41</v>
      </c>
      <c r="E27" s="176" t="s">
        <v>104</v>
      </c>
      <c r="F27" s="178" t="s">
        <v>326</v>
      </c>
      <c r="G27" s="405">
        <f>SUM(G22:G26)</f>
        <v>57</v>
      </c>
      <c r="H27" s="406">
        <f>SUM(H22:H26)</f>
        <v>66</v>
      </c>
    </row>
    <row r="28" spans="1:8" ht="15">
      <c r="A28" s="135" t="s">
        <v>79</v>
      </c>
      <c r="B28" s="177" t="s">
        <v>327</v>
      </c>
      <c r="C28" s="254">
        <v>39</v>
      </c>
      <c r="D28" s="254">
        <v>61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177</v>
      </c>
      <c r="D29" s="406">
        <f>SUM(D25:D28)</f>
        <v>106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1">
        <f>C29+C22</f>
        <v>66167</v>
      </c>
      <c r="D31" s="412">
        <f>D29+D22</f>
        <v>73497</v>
      </c>
      <c r="E31" s="191" t="s">
        <v>548</v>
      </c>
      <c r="F31" s="206" t="s">
        <v>331</v>
      </c>
      <c r="G31" s="193">
        <f>G16+G18+G27</f>
        <v>76397</v>
      </c>
      <c r="H31" s="194">
        <f>H16+H18+H27</f>
        <v>85608</v>
      </c>
    </row>
    <row r="32" spans="1:8" ht="1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10230</v>
      </c>
      <c r="D33" s="184">
        <f>IF((H31-D31)&gt;0,H31-D31,0)</f>
        <v>12111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2.2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66167</v>
      </c>
      <c r="D36" s="414">
        <f>D31-D34+D35</f>
        <v>73497</v>
      </c>
      <c r="E36" s="202" t="s">
        <v>346</v>
      </c>
      <c r="F36" s="196" t="s">
        <v>347</v>
      </c>
      <c r="G36" s="207">
        <f>G35-G34+G31</f>
        <v>76397</v>
      </c>
      <c r="H36" s="208">
        <f>H35-H34+H31</f>
        <v>85608</v>
      </c>
    </row>
    <row r="37" spans="1:8" ht="15.75">
      <c r="A37" s="201" t="s">
        <v>348</v>
      </c>
      <c r="B37" s="171" t="s">
        <v>349</v>
      </c>
      <c r="C37" s="411">
        <f>IF((G36-C36)&gt;0,G36-C36,0)</f>
        <v>10230</v>
      </c>
      <c r="D37" s="412">
        <f>IF((H36-D36)&gt;0,H36-D36,0)</f>
        <v>12111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1023</v>
      </c>
      <c r="D38" s="406">
        <f>D39+D40+D41</f>
        <v>1211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4">
        <v>1023</v>
      </c>
      <c r="D39" s="254">
        <v>1211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9207</v>
      </c>
      <c r="D42" s="184">
        <f>+IF((H36-D36-D38)&gt;0,H36-D36-D38,0)</f>
        <v>10900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9207</v>
      </c>
      <c r="D44" s="208">
        <f>IF(H42=0,IF(D42-D43&gt;0,D42-D43+H43,0),IF(H42-H43&lt;0,H43-H42+D42,0))</f>
        <v>10900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7">
        <f>C36+C38+C42</f>
        <v>76397</v>
      </c>
      <c r="D45" s="408">
        <f>D36+D38+D42</f>
        <v>85608</v>
      </c>
      <c r="E45" s="210" t="s">
        <v>373</v>
      </c>
      <c r="F45" s="212" t="s">
        <v>374</v>
      </c>
      <c r="G45" s="407">
        <f>G42+G36</f>
        <v>76397</v>
      </c>
      <c r="H45" s="408">
        <f>H42+H36</f>
        <v>85608</v>
      </c>
    </row>
    <row r="46" spans="1:8" ht="15">
      <c r="A46" s="32"/>
      <c r="B46" s="342"/>
      <c r="C46" s="343"/>
      <c r="D46" s="343"/>
      <c r="E46" s="344"/>
      <c r="F46" s="32"/>
      <c r="G46" s="343"/>
      <c r="H46" s="343"/>
    </row>
    <row r="47" spans="1:8" ht="15">
      <c r="A47" s="482" t="s">
        <v>669</v>
      </c>
      <c r="B47" s="482"/>
      <c r="C47" s="482"/>
      <c r="D47" s="482"/>
      <c r="E47" s="482"/>
      <c r="F47" s="32"/>
      <c r="G47" s="343"/>
      <c r="H47" s="343"/>
    </row>
    <row r="48" spans="1:8" ht="15">
      <c r="A48" s="32"/>
      <c r="B48" s="342"/>
      <c r="C48" s="343"/>
      <c r="D48" s="343"/>
      <c r="E48" s="344"/>
      <c r="F48" s="32"/>
      <c r="G48" s="343"/>
      <c r="H48" s="343"/>
    </row>
    <row r="49" spans="1:8" ht="1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">
      <c r="A50" s="471" t="s">
        <v>668</v>
      </c>
      <c r="B50" s="479">
        <f>pdeReportingDate</f>
        <v>44131</v>
      </c>
      <c r="C50" s="479"/>
      <c r="D50" s="479"/>
      <c r="E50" s="479"/>
      <c r="F50" s="479"/>
      <c r="G50" s="479"/>
      <c r="H50" s="479"/>
      <c r="M50" s="85"/>
    </row>
    <row r="51" spans="1:13" s="39" customFormat="1" ht="1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2" t="s">
        <v>8</v>
      </c>
      <c r="B52" s="480" t="str">
        <f>authorName</f>
        <v>Марин Петров Маринов</v>
      </c>
      <c r="C52" s="480"/>
      <c r="D52" s="480"/>
      <c r="E52" s="480"/>
      <c r="F52" s="480"/>
      <c r="G52" s="480"/>
      <c r="H52" s="480"/>
    </row>
    <row r="53" spans="1:8" s="39" customFormat="1" ht="1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670</v>
      </c>
      <c r="C55" s="478"/>
      <c r="D55" s="478"/>
      <c r="E55" s="478"/>
      <c r="F55" s="351"/>
      <c r="G55" s="41"/>
      <c r="H55" s="39"/>
    </row>
    <row r="56" spans="1:8" ht="15.75" customHeight="1">
      <c r="A56" s="473"/>
      <c r="B56" s="478" t="s">
        <v>670</v>
      </c>
      <c r="C56" s="478"/>
      <c r="D56" s="478"/>
      <c r="E56" s="478"/>
      <c r="F56" s="351"/>
      <c r="G56" s="41"/>
      <c r="H56" s="39"/>
    </row>
    <row r="57" spans="1:8" ht="15.75" customHeight="1">
      <c r="A57" s="473"/>
      <c r="B57" s="478" t="s">
        <v>670</v>
      </c>
      <c r="C57" s="478"/>
      <c r="D57" s="478"/>
      <c r="E57" s="478"/>
      <c r="F57" s="351"/>
      <c r="G57" s="41"/>
      <c r="H57" s="39"/>
    </row>
    <row r="58" spans="1:8" ht="15.75" customHeight="1">
      <c r="A58" s="473"/>
      <c r="B58" s="478" t="s">
        <v>670</v>
      </c>
      <c r="C58" s="478"/>
      <c r="D58" s="478"/>
      <c r="E58" s="478"/>
      <c r="F58" s="351"/>
      <c r="G58" s="41"/>
      <c r="H58" s="39"/>
    </row>
    <row r="59" spans="1:8" ht="15">
      <c r="A59" s="473"/>
      <c r="B59" s="478"/>
      <c r="C59" s="478"/>
      <c r="D59" s="478"/>
      <c r="E59" s="478"/>
      <c r="F59" s="351"/>
      <c r="G59" s="41"/>
      <c r="H59" s="39"/>
    </row>
    <row r="60" spans="1:8" ht="15">
      <c r="A60" s="473"/>
      <c r="B60" s="478"/>
      <c r="C60" s="478"/>
      <c r="D60" s="478"/>
      <c r="E60" s="478"/>
      <c r="F60" s="351"/>
      <c r="G60" s="41"/>
      <c r="H60" s="39"/>
    </row>
    <row r="61" spans="1:8" ht="15">
      <c r="A61" s="473"/>
      <c r="B61" s="478"/>
      <c r="C61" s="478"/>
      <c r="D61" s="478"/>
      <c r="E61" s="478"/>
      <c r="F61" s="351"/>
      <c r="G61" s="41"/>
      <c r="H61" s="39"/>
    </row>
    <row r="62" spans="1:8" ht="15">
      <c r="A62" s="32"/>
      <c r="B62" s="32"/>
      <c r="C62" s="343"/>
      <c r="D62" s="343"/>
      <c r="E62" s="32"/>
      <c r="F62" s="32"/>
      <c r="G62" s="345"/>
      <c r="H62" s="345"/>
    </row>
    <row r="63" spans="1:8" ht="15">
      <c r="A63" s="32"/>
      <c r="B63" s="32"/>
      <c r="C63" s="343"/>
      <c r="D63" s="343"/>
      <c r="E63" s="32"/>
      <c r="F63" s="32"/>
      <c r="G63" s="345"/>
      <c r="H63" s="345"/>
    </row>
    <row r="64" spans="1:8" ht="15">
      <c r="A64" s="32"/>
      <c r="B64" s="32"/>
      <c r="C64" s="343"/>
      <c r="D64" s="343"/>
      <c r="E64" s="32"/>
      <c r="F64" s="32"/>
      <c r="G64" s="345"/>
      <c r="H64" s="345"/>
    </row>
    <row r="65" spans="1:8" ht="15">
      <c r="A65" s="32"/>
      <c r="B65" s="32"/>
      <c r="C65" s="343"/>
      <c r="D65" s="343"/>
      <c r="E65" s="32"/>
      <c r="F65" s="32"/>
      <c r="G65" s="345"/>
      <c r="H65" s="345"/>
    </row>
    <row r="66" spans="1:8" ht="15">
      <c r="A66" s="32"/>
      <c r="B66" s="32"/>
      <c r="C66" s="343"/>
      <c r="D66" s="343"/>
      <c r="E66" s="32"/>
      <c r="F66" s="32"/>
      <c r="G66" s="345"/>
      <c r="H66" s="345"/>
    </row>
    <row r="67" spans="1:8" ht="15">
      <c r="A67" s="32"/>
      <c r="B67" s="32"/>
      <c r="C67" s="343"/>
      <c r="D67" s="343"/>
      <c r="E67" s="32"/>
      <c r="F67" s="32"/>
      <c r="G67" s="345"/>
      <c r="H67" s="345"/>
    </row>
    <row r="68" spans="1:8" ht="15">
      <c r="A68" s="32"/>
      <c r="B68" s="32"/>
      <c r="C68" s="343"/>
      <c r="D68" s="343"/>
      <c r="E68" s="32"/>
      <c r="F68" s="32"/>
      <c r="G68" s="345"/>
      <c r="H68" s="345"/>
    </row>
    <row r="69" spans="1:8" ht="15">
      <c r="A69" s="32"/>
      <c r="B69" s="32"/>
      <c r="C69" s="343"/>
      <c r="D69" s="343"/>
      <c r="E69" s="32"/>
      <c r="F69" s="32"/>
      <c r="G69" s="345"/>
      <c r="H69" s="345"/>
    </row>
    <row r="70" spans="1:8" ht="15">
      <c r="A70" s="32"/>
      <c r="B70" s="32"/>
      <c r="C70" s="343"/>
      <c r="D70" s="343"/>
      <c r="E70" s="32"/>
      <c r="F70" s="32"/>
      <c r="G70" s="345"/>
      <c r="H70" s="345"/>
    </row>
    <row r="71" spans="1:8" ht="15">
      <c r="A71" s="32"/>
      <c r="B71" s="32"/>
      <c r="C71" s="343"/>
      <c r="D71" s="343"/>
      <c r="E71" s="32"/>
      <c r="F71" s="32"/>
      <c r="G71" s="345"/>
      <c r="H71" s="345"/>
    </row>
    <row r="72" spans="1:8" ht="15">
      <c r="A72" s="32"/>
      <c r="B72" s="32"/>
      <c r="C72" s="343"/>
      <c r="D72" s="343"/>
      <c r="E72" s="32"/>
      <c r="F72" s="32"/>
      <c r="G72" s="345"/>
      <c r="H72" s="345"/>
    </row>
    <row r="73" spans="1:8" ht="15">
      <c r="A73" s="32"/>
      <c r="B73" s="32"/>
      <c r="C73" s="343"/>
      <c r="D73" s="343"/>
      <c r="E73" s="32"/>
      <c r="F73" s="32"/>
      <c r="G73" s="345"/>
      <c r="H73" s="345"/>
    </row>
    <row r="74" spans="1:8" ht="15">
      <c r="A74" s="32"/>
      <c r="B74" s="32"/>
      <c r="C74" s="343"/>
      <c r="D74" s="343"/>
      <c r="E74" s="32"/>
      <c r="F74" s="32"/>
      <c r="G74" s="345"/>
      <c r="H74" s="345"/>
    </row>
    <row r="75" spans="1:8" ht="15">
      <c r="A75" s="32"/>
      <c r="B75" s="32"/>
      <c r="C75" s="343"/>
      <c r="D75" s="343"/>
      <c r="E75" s="32"/>
      <c r="F75" s="32"/>
      <c r="G75" s="345"/>
      <c r="H75" s="345"/>
    </row>
    <row r="76" spans="1:8" ht="15">
      <c r="A76" s="32"/>
      <c r="B76" s="32"/>
      <c r="C76" s="343"/>
      <c r="D76" s="343"/>
      <c r="E76" s="32"/>
      <c r="F76" s="32"/>
      <c r="G76" s="345"/>
      <c r="H76" s="345"/>
    </row>
    <row r="77" spans="1:8" ht="15">
      <c r="A77" s="32"/>
      <c r="B77" s="32"/>
      <c r="C77" s="343"/>
      <c r="D77" s="343"/>
      <c r="E77" s="32"/>
      <c r="F77" s="32"/>
      <c r="G77" s="345"/>
      <c r="H77" s="345"/>
    </row>
    <row r="78" spans="1:8" ht="15">
      <c r="A78" s="32"/>
      <c r="B78" s="32"/>
      <c r="C78" s="343"/>
      <c r="D78" s="343"/>
      <c r="E78" s="32"/>
      <c r="F78" s="32"/>
      <c r="G78" s="345"/>
      <c r="H78" s="345"/>
    </row>
    <row r="79" spans="1:8" ht="15">
      <c r="A79" s="32"/>
      <c r="B79" s="32"/>
      <c r="C79" s="343"/>
      <c r="D79" s="343"/>
      <c r="E79" s="32"/>
      <c r="F79" s="32"/>
      <c r="G79" s="345"/>
      <c r="H79" s="345"/>
    </row>
    <row r="80" spans="1:8" ht="15">
      <c r="A80" s="32"/>
      <c r="B80" s="32"/>
      <c r="C80" s="343"/>
      <c r="D80" s="343"/>
      <c r="E80" s="32"/>
      <c r="F80" s="32"/>
      <c r="G80" s="345"/>
      <c r="H80" s="345"/>
    </row>
    <row r="81" spans="1:8" ht="15">
      <c r="A81" s="32"/>
      <c r="B81" s="32"/>
      <c r="C81" s="343"/>
      <c r="D81" s="343"/>
      <c r="E81" s="32"/>
      <c r="F81" s="32"/>
      <c r="G81" s="345"/>
      <c r="H81" s="345"/>
    </row>
    <row r="82" spans="1:8" ht="15">
      <c r="A82" s="32"/>
      <c r="B82" s="32"/>
      <c r="C82" s="343"/>
      <c r="D82" s="343"/>
      <c r="E82" s="32"/>
      <c r="F82" s="32"/>
      <c r="G82" s="345"/>
      <c r="H82" s="345"/>
    </row>
    <row r="83" spans="1:8" ht="15">
      <c r="A83" s="32"/>
      <c r="B83" s="32"/>
      <c r="C83" s="343"/>
      <c r="D83" s="343"/>
      <c r="E83" s="32"/>
      <c r="F83" s="32"/>
      <c r="G83" s="345"/>
      <c r="H83" s="345"/>
    </row>
    <row r="84" spans="1:8" ht="15">
      <c r="A84" s="32"/>
      <c r="B84" s="32"/>
      <c r="C84" s="343"/>
      <c r="D84" s="343"/>
      <c r="E84" s="32"/>
      <c r="F84" s="32"/>
      <c r="G84" s="345"/>
      <c r="H84" s="345"/>
    </row>
    <row r="85" spans="1:8" ht="15">
      <c r="A85" s="32"/>
      <c r="B85" s="32"/>
      <c r="C85" s="343"/>
      <c r="D85" s="343"/>
      <c r="E85" s="32"/>
      <c r="F85" s="32"/>
      <c r="G85" s="345"/>
      <c r="H85" s="345"/>
    </row>
    <row r="86" spans="1:8" ht="15">
      <c r="A86" s="32"/>
      <c r="B86" s="32"/>
      <c r="C86" s="343"/>
      <c r="D86" s="343"/>
      <c r="E86" s="32"/>
      <c r="F86" s="32"/>
      <c r="G86" s="345"/>
      <c r="H86" s="345"/>
    </row>
    <row r="87" spans="1:8" ht="15">
      <c r="A87" s="32"/>
      <c r="B87" s="32"/>
      <c r="C87" s="343"/>
      <c r="D87" s="343"/>
      <c r="E87" s="32"/>
      <c r="F87" s="32"/>
      <c r="G87" s="345"/>
      <c r="H87" s="345"/>
    </row>
    <row r="88" spans="1:8" ht="15">
      <c r="A88" s="32"/>
      <c r="B88" s="32"/>
      <c r="C88" s="343"/>
      <c r="D88" s="343"/>
      <c r="E88" s="32"/>
      <c r="F88" s="32"/>
      <c r="G88" s="345"/>
      <c r="H88" s="345"/>
    </row>
    <row r="89" spans="1:8" ht="15">
      <c r="A89" s="32"/>
      <c r="B89" s="32"/>
      <c r="C89" s="343"/>
      <c r="D89" s="343"/>
      <c r="E89" s="32"/>
      <c r="F89" s="32"/>
      <c r="G89" s="345"/>
      <c r="H89" s="345"/>
    </row>
    <row r="90" spans="1:8" ht="15">
      <c r="A90" s="32"/>
      <c r="B90" s="32"/>
      <c r="C90" s="343"/>
      <c r="D90" s="343"/>
      <c r="E90" s="32"/>
      <c r="F90" s="32"/>
      <c r="G90" s="345"/>
      <c r="H90" s="345"/>
    </row>
    <row r="91" spans="1:8" ht="15">
      <c r="A91" s="32"/>
      <c r="B91" s="32"/>
      <c r="C91" s="343"/>
      <c r="D91" s="343"/>
      <c r="E91" s="32"/>
      <c r="F91" s="32"/>
      <c r="G91" s="345"/>
      <c r="H91" s="345"/>
    </row>
    <row r="92" spans="1:8" ht="15">
      <c r="A92" s="32"/>
      <c r="B92" s="32"/>
      <c r="C92" s="343"/>
      <c r="D92" s="343"/>
      <c r="E92" s="32"/>
      <c r="F92" s="32"/>
      <c r="G92" s="345"/>
      <c r="H92" s="345"/>
    </row>
    <row r="93" spans="1:8" ht="15">
      <c r="A93" s="32"/>
      <c r="B93" s="32"/>
      <c r="C93" s="343"/>
      <c r="D93" s="343"/>
      <c r="E93" s="32"/>
      <c r="F93" s="32"/>
      <c r="G93" s="345"/>
      <c r="H93" s="345"/>
    </row>
    <row r="94" spans="1:8" ht="15">
      <c r="A94" s="32"/>
      <c r="B94" s="32"/>
      <c r="C94" s="343"/>
      <c r="D94" s="343"/>
      <c r="E94" s="32"/>
      <c r="F94" s="32"/>
      <c r="G94" s="345"/>
      <c r="H94" s="345"/>
    </row>
    <row r="95" spans="1:8" ht="15">
      <c r="A95" s="32"/>
      <c r="B95" s="32"/>
      <c r="C95" s="343"/>
      <c r="D95" s="343"/>
      <c r="E95" s="32"/>
      <c r="F95" s="32"/>
      <c r="G95" s="345"/>
      <c r="H95" s="345"/>
    </row>
    <row r="96" spans="1:8" ht="15">
      <c r="A96" s="32"/>
      <c r="B96" s="32"/>
      <c r="C96" s="343"/>
      <c r="D96" s="343"/>
      <c r="E96" s="32"/>
      <c r="F96" s="32"/>
      <c r="G96" s="345"/>
      <c r="H96" s="345"/>
    </row>
    <row r="97" spans="1:8" ht="15">
      <c r="A97" s="32"/>
      <c r="B97" s="32"/>
      <c r="C97" s="343"/>
      <c r="D97" s="343"/>
      <c r="E97" s="32"/>
      <c r="F97" s="32"/>
      <c r="G97" s="345"/>
      <c r="H97" s="345"/>
    </row>
    <row r="98" spans="1:8" ht="15">
      <c r="A98" s="32"/>
      <c r="B98" s="32"/>
      <c r="C98" s="343"/>
      <c r="D98" s="343"/>
      <c r="E98" s="32"/>
      <c r="F98" s="32"/>
      <c r="G98" s="345"/>
      <c r="H98" s="345"/>
    </row>
    <row r="99" spans="1:8" ht="15">
      <c r="A99" s="32"/>
      <c r="B99" s="32"/>
      <c r="C99" s="343"/>
      <c r="D99" s="343"/>
      <c r="E99" s="32"/>
      <c r="F99" s="32"/>
      <c r="G99" s="345"/>
      <c r="H99" s="345"/>
    </row>
    <row r="100" spans="1:8" ht="15">
      <c r="A100" s="32"/>
      <c r="B100" s="32"/>
      <c r="C100" s="343"/>
      <c r="D100" s="343"/>
      <c r="E100" s="32"/>
      <c r="F100" s="32"/>
      <c r="G100" s="345"/>
      <c r="H100" s="345"/>
    </row>
    <row r="101" spans="1:8" ht="15">
      <c r="A101" s="32"/>
      <c r="B101" s="32"/>
      <c r="C101" s="343"/>
      <c r="D101" s="343"/>
      <c r="E101" s="32"/>
      <c r="F101" s="32"/>
      <c r="G101" s="345"/>
      <c r="H101" s="345"/>
    </row>
    <row r="102" spans="1:8" ht="15">
      <c r="A102" s="32"/>
      <c r="B102" s="32"/>
      <c r="C102" s="343"/>
      <c r="D102" s="343"/>
      <c r="E102" s="32"/>
      <c r="F102" s="32"/>
      <c r="G102" s="345"/>
      <c r="H102" s="345"/>
    </row>
    <row r="103" spans="1:8" ht="15">
      <c r="A103" s="32"/>
      <c r="B103" s="32"/>
      <c r="C103" s="343"/>
      <c r="D103" s="343"/>
      <c r="E103" s="32"/>
      <c r="F103" s="32"/>
      <c r="G103" s="345"/>
      <c r="H103" s="34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I43" sqref="I4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1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2"/>
      <c r="C5" s="66"/>
      <c r="D5" s="67"/>
      <c r="E5" s="111"/>
    </row>
    <row r="6" spans="1:5" ht="15">
      <c r="A6" s="63" t="str">
        <f>CONCATENATE("към ",TEXT(endDate,"dd.mm.yyyy")," г.")</f>
        <v>към 30.09.2020 г.</v>
      </c>
      <c r="B6" s="281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">
      <c r="A11" s="217" t="s">
        <v>378</v>
      </c>
      <c r="B11" s="119" t="s">
        <v>379</v>
      </c>
      <c r="C11" s="138">
        <v>83370</v>
      </c>
      <c r="D11" s="138">
        <v>95613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-46813</v>
      </c>
      <c r="D12" s="138">
        <v>-51841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-22235</v>
      </c>
      <c r="D14" s="138">
        <v>-23446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-165</v>
      </c>
      <c r="D15" s="138">
        <v>-79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-748</v>
      </c>
      <c r="D16" s="138">
        <v>-1401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1</v>
      </c>
      <c r="D17" s="138">
        <v>3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-56</v>
      </c>
      <c r="D19" s="138">
        <v>4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f>-228+2665</f>
        <v>2437</v>
      </c>
      <c r="D20" s="138">
        <f>-305+14</f>
        <v>-291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1" t="s">
        <v>398</v>
      </c>
      <c r="B21" s="232" t="s">
        <v>399</v>
      </c>
      <c r="C21" s="435">
        <f>SUM(C11:C20)</f>
        <v>15791</v>
      </c>
      <c r="D21" s="436">
        <f>SUM(D11:D20)</f>
        <v>18562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-8880</v>
      </c>
      <c r="D23" s="138">
        <v>-9166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10</v>
      </c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1" t="s">
        <v>420</v>
      </c>
      <c r="B33" s="232" t="s">
        <v>421</v>
      </c>
      <c r="C33" s="435">
        <f>SUM(C23:C32)</f>
        <v>-8870</v>
      </c>
      <c r="D33" s="436">
        <f>SUM(D23:D32)</f>
        <v>-9166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3"/>
      <c r="D34" s="434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>
        <v>-55</v>
      </c>
      <c r="D39" s="138">
        <v>-36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-2</v>
      </c>
      <c r="D40" s="138">
        <v>-4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-8334</v>
      </c>
      <c r="D41" s="138">
        <v>-11365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8">
        <v>1701</v>
      </c>
      <c r="E42" s="118"/>
      <c r="F42" s="118"/>
      <c r="G42" s="121"/>
      <c r="H42" s="121"/>
    </row>
    <row r="43" spans="1:8" ht="15.75" thickBot="1">
      <c r="A43" s="234" t="s">
        <v>439</v>
      </c>
      <c r="B43" s="235" t="s">
        <v>440</v>
      </c>
      <c r="C43" s="437">
        <f>SUM(C35:C42)</f>
        <v>-8391</v>
      </c>
      <c r="D43" s="438">
        <f>SUM(D35:D42)</f>
        <v>-9704</v>
      </c>
      <c r="E43" s="118"/>
      <c r="F43" s="118"/>
      <c r="G43" s="121"/>
      <c r="H43" s="121"/>
    </row>
    <row r="44" spans="1:8" ht="15.75" thickBot="1">
      <c r="A44" s="237" t="s">
        <v>441</v>
      </c>
      <c r="B44" s="238" t="s">
        <v>442</v>
      </c>
      <c r="C44" s="244">
        <f>C43+C33+C21</f>
        <v>-1470</v>
      </c>
      <c r="D44" s="245">
        <f>D43+D33+D21</f>
        <v>-308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13198</v>
      </c>
      <c r="D45" s="247">
        <v>12092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8">
        <f>C45+C44</f>
        <v>11728</v>
      </c>
      <c r="D46" s="249">
        <f>D45+D44</f>
        <v>11784</v>
      </c>
      <c r="E46" s="118"/>
      <c r="F46" s="118"/>
      <c r="G46" s="121"/>
      <c r="H46" s="121"/>
    </row>
    <row r="47" spans="1:8" ht="15">
      <c r="A47" s="241" t="s">
        <v>447</v>
      </c>
      <c r="B47" s="250" t="s">
        <v>448</v>
      </c>
      <c r="C47" s="236">
        <v>9614</v>
      </c>
      <c r="D47" s="236">
        <v>7710</v>
      </c>
      <c r="E47" s="118"/>
      <c r="F47" s="118"/>
      <c r="G47" s="121"/>
      <c r="H47" s="121"/>
    </row>
    <row r="48" spans="1:8" ht="15.75" thickBot="1">
      <c r="A48" s="219" t="s">
        <v>449</v>
      </c>
      <c r="B48" s="251" t="s">
        <v>450</v>
      </c>
      <c r="C48" s="220">
        <v>2114</v>
      </c>
      <c r="D48" s="220">
        <v>4074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9" t="s">
        <v>659</v>
      </c>
      <c r="G50" s="121"/>
      <c r="H50" s="121"/>
    </row>
    <row r="51" spans="1:8" ht="15">
      <c r="A51" s="483" t="s">
        <v>665</v>
      </c>
      <c r="B51" s="483"/>
      <c r="C51" s="483"/>
      <c r="D51" s="483"/>
      <c r="G51" s="121"/>
      <c r="H51" s="121"/>
    </row>
    <row r="52" spans="1:8" ht="15">
      <c r="A52" s="470"/>
      <c r="B52" s="470"/>
      <c r="C52" s="470"/>
      <c r="D52" s="470"/>
      <c r="G52" s="121"/>
      <c r="H52" s="121"/>
    </row>
    <row r="53" spans="1:8" ht="15">
      <c r="A53" s="470"/>
      <c r="B53" s="470"/>
      <c r="C53" s="470"/>
      <c r="D53" s="470"/>
      <c r="G53" s="121"/>
      <c r="H53" s="121"/>
    </row>
    <row r="54" spans="1:13" s="39" customFormat="1" ht="15">
      <c r="A54" s="471" t="s">
        <v>668</v>
      </c>
      <c r="B54" s="479">
        <f>pdeReportingDate</f>
        <v>44131</v>
      </c>
      <c r="C54" s="479"/>
      <c r="D54" s="479"/>
      <c r="E54" s="479"/>
      <c r="F54" s="474"/>
      <c r="G54" s="474"/>
      <c r="H54" s="474"/>
      <c r="M54" s="85"/>
    </row>
    <row r="55" spans="1:13" s="39" customFormat="1" ht="1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">
      <c r="A56" s="472" t="s">
        <v>8</v>
      </c>
      <c r="B56" s="480" t="str">
        <f>authorName</f>
        <v>Марин Петров Маринов</v>
      </c>
      <c r="C56" s="480"/>
      <c r="D56" s="480"/>
      <c r="E56" s="480"/>
      <c r="F56" s="67"/>
      <c r="G56" s="67"/>
      <c r="H56" s="67"/>
    </row>
    <row r="57" spans="1:8" s="39" customFormat="1" ht="1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">
      <c r="A59" s="473"/>
      <c r="B59" s="478" t="s">
        <v>670</v>
      </c>
      <c r="C59" s="478"/>
      <c r="D59" s="478"/>
      <c r="E59" s="478"/>
      <c r="F59" s="351"/>
      <c r="G59" s="41"/>
      <c r="H59" s="39"/>
    </row>
    <row r="60" spans="1:8" ht="15">
      <c r="A60" s="473"/>
      <c r="B60" s="478" t="s">
        <v>670</v>
      </c>
      <c r="C60" s="478"/>
      <c r="D60" s="478"/>
      <c r="E60" s="478"/>
      <c r="F60" s="351"/>
      <c r="G60" s="41"/>
      <c r="H60" s="39"/>
    </row>
    <row r="61" spans="1:8" ht="15">
      <c r="A61" s="473"/>
      <c r="B61" s="478" t="s">
        <v>670</v>
      </c>
      <c r="C61" s="478"/>
      <c r="D61" s="478"/>
      <c r="E61" s="478"/>
      <c r="F61" s="351"/>
      <c r="G61" s="41"/>
      <c r="H61" s="39"/>
    </row>
    <row r="62" spans="1:8" ht="15">
      <c r="A62" s="473"/>
      <c r="B62" s="478" t="s">
        <v>670</v>
      </c>
      <c r="C62" s="478"/>
      <c r="D62" s="478"/>
      <c r="E62" s="478"/>
      <c r="F62" s="351"/>
      <c r="G62" s="41"/>
      <c r="H62" s="39"/>
    </row>
    <row r="63" spans="1:8" ht="15">
      <c r="A63" s="473"/>
      <c r="B63" s="478"/>
      <c r="C63" s="478"/>
      <c r="D63" s="478"/>
      <c r="E63" s="478"/>
      <c r="F63" s="351"/>
      <c r="G63" s="41"/>
      <c r="H63" s="39"/>
    </row>
    <row r="64" spans="1:8" ht="15">
      <c r="A64" s="473"/>
      <c r="B64" s="478"/>
      <c r="C64" s="478"/>
      <c r="D64" s="478"/>
      <c r="E64" s="478"/>
      <c r="F64" s="351"/>
      <c r="G64" s="41"/>
      <c r="H64" s="39"/>
    </row>
    <row r="65" spans="1:8" ht="15">
      <c r="A65" s="473"/>
      <c r="B65" s="478"/>
      <c r="C65" s="478"/>
      <c r="D65" s="478"/>
      <c r="E65" s="478"/>
      <c r="F65" s="351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0.75">
      <c r="A8" s="488" t="s">
        <v>453</v>
      </c>
      <c r="B8" s="491" t="s">
        <v>454</v>
      </c>
      <c r="C8" s="484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4" t="s">
        <v>460</v>
      </c>
      <c r="L8" s="484" t="s">
        <v>461</v>
      </c>
      <c r="M8" s="308"/>
      <c r="N8" s="309"/>
    </row>
    <row r="9" spans="1:14" s="310" customFormat="1" ht="30.75">
      <c r="A9" s="489"/>
      <c r="B9" s="492"/>
      <c r="C9" s="485"/>
      <c r="D9" s="487" t="s">
        <v>550</v>
      </c>
      <c r="E9" s="487" t="s">
        <v>456</v>
      </c>
      <c r="F9" s="312" t="s">
        <v>457</v>
      </c>
      <c r="G9" s="312"/>
      <c r="H9" s="312"/>
      <c r="I9" s="494" t="s">
        <v>458</v>
      </c>
      <c r="J9" s="494" t="s">
        <v>459</v>
      </c>
      <c r="K9" s="485"/>
      <c r="L9" s="485"/>
      <c r="M9" s="313" t="s">
        <v>549</v>
      </c>
      <c r="N9" s="309"/>
    </row>
    <row r="10" spans="1:14" s="310" customFormat="1" ht="30.75">
      <c r="A10" s="490"/>
      <c r="B10" s="493"/>
      <c r="C10" s="486"/>
      <c r="D10" s="487"/>
      <c r="E10" s="487"/>
      <c r="F10" s="311" t="s">
        <v>462</v>
      </c>
      <c r="G10" s="311" t="s">
        <v>463</v>
      </c>
      <c r="H10" s="311" t="s">
        <v>464</v>
      </c>
      <c r="I10" s="486"/>
      <c r="J10" s="486"/>
      <c r="K10" s="486"/>
      <c r="L10" s="486"/>
      <c r="M10" s="314"/>
      <c r="N10" s="309"/>
    </row>
    <row r="11" spans="1:14" s="310" customFormat="1" ht="15.7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">
      <c r="A13" s="324" t="s">
        <v>467</v>
      </c>
      <c r="B13" s="325" t="s">
        <v>468</v>
      </c>
      <c r="C13" s="361">
        <f>'1-Баланс'!H18</f>
        <v>39433</v>
      </c>
      <c r="D13" s="361">
        <f>'1-Баланс'!H20</f>
        <v>2509</v>
      </c>
      <c r="E13" s="361">
        <f>'1-Баланс'!H21</f>
        <v>11056</v>
      </c>
      <c r="F13" s="361">
        <f>'1-Баланс'!H23</f>
        <v>3945</v>
      </c>
      <c r="G13" s="361">
        <f>'1-Баланс'!H24</f>
        <v>0</v>
      </c>
      <c r="H13" s="362">
        <v>119</v>
      </c>
      <c r="I13" s="361">
        <f>'1-Баланс'!H29+'1-Баланс'!H32</f>
        <v>21723</v>
      </c>
      <c r="J13" s="361">
        <f>'1-Баланс'!H30+'1-Баланс'!H33</f>
        <v>0</v>
      </c>
      <c r="K13" s="362"/>
      <c r="L13" s="361">
        <f>SUM(C13:K13)</f>
        <v>78785</v>
      </c>
      <c r="M13" s="363">
        <f>'1-Баланс'!H40</f>
        <v>0</v>
      </c>
      <c r="N13" s="107"/>
    </row>
    <row r="14" spans="1:14" ht="1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0.75">
      <c r="A17" s="324" t="s">
        <v>475</v>
      </c>
      <c r="B17" s="325" t="s">
        <v>476</v>
      </c>
      <c r="C17" s="430">
        <f>C13+C14</f>
        <v>39433</v>
      </c>
      <c r="D17" s="430">
        <f aca="true" t="shared" si="2" ref="D17:M17">D13+D14</f>
        <v>2509</v>
      </c>
      <c r="E17" s="430">
        <f t="shared" si="2"/>
        <v>11056</v>
      </c>
      <c r="F17" s="430">
        <f t="shared" si="2"/>
        <v>3945</v>
      </c>
      <c r="G17" s="430">
        <f t="shared" si="2"/>
        <v>0</v>
      </c>
      <c r="H17" s="430">
        <f t="shared" si="2"/>
        <v>119</v>
      </c>
      <c r="I17" s="430">
        <f t="shared" si="2"/>
        <v>21723</v>
      </c>
      <c r="J17" s="430">
        <f t="shared" si="2"/>
        <v>0</v>
      </c>
      <c r="K17" s="430">
        <f t="shared" si="2"/>
        <v>0</v>
      </c>
      <c r="L17" s="361">
        <f t="shared" si="1"/>
        <v>78785</v>
      </c>
      <c r="M17" s="431">
        <f t="shared" si="2"/>
        <v>0</v>
      </c>
      <c r="N17" s="110"/>
    </row>
    <row r="18" spans="1:14" ht="1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9207</v>
      </c>
      <c r="J18" s="361">
        <f>+'1-Баланс'!G33</f>
        <v>0</v>
      </c>
      <c r="K18" s="362"/>
      <c r="L18" s="361">
        <f t="shared" si="1"/>
        <v>9207</v>
      </c>
      <c r="M18" s="415"/>
      <c r="N18" s="110"/>
    </row>
    <row r="19" spans="1:14" ht="1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-10253</v>
      </c>
      <c r="J19" s="109">
        <f>J20+J21</f>
        <v>0</v>
      </c>
      <c r="K19" s="109">
        <f t="shared" si="3"/>
        <v>0</v>
      </c>
      <c r="L19" s="361">
        <f t="shared" si="1"/>
        <v>-10253</v>
      </c>
      <c r="M19" s="253">
        <f>M20+M21</f>
        <v>0</v>
      </c>
      <c r="N19" s="110"/>
    </row>
    <row r="20" spans="1:14" ht="1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>
        <v>-10253</v>
      </c>
      <c r="J20" s="254"/>
      <c r="K20" s="254"/>
      <c r="L20" s="361">
        <f>SUM(C20:K20)</f>
        <v>-10253</v>
      </c>
      <c r="M20" s="255"/>
      <c r="N20" s="110"/>
    </row>
    <row r="21" spans="1:14" ht="1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0.7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0.7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">
      <c r="A30" s="326" t="s">
        <v>499</v>
      </c>
      <c r="B30" s="327" t="s">
        <v>500</v>
      </c>
      <c r="C30" s="254"/>
      <c r="D30" s="254"/>
      <c r="E30" s="254">
        <v>-1</v>
      </c>
      <c r="F30" s="254"/>
      <c r="G30" s="254"/>
      <c r="H30" s="254"/>
      <c r="I30" s="254">
        <v>2</v>
      </c>
      <c r="J30" s="254"/>
      <c r="K30" s="254"/>
      <c r="L30" s="361">
        <f t="shared" si="1"/>
        <v>1</v>
      </c>
      <c r="M30" s="255"/>
      <c r="N30" s="110"/>
    </row>
    <row r="31" spans="1:14" ht="15">
      <c r="A31" s="324" t="s">
        <v>501</v>
      </c>
      <c r="B31" s="325" t="s">
        <v>502</v>
      </c>
      <c r="C31" s="430">
        <f>C19+C22+C23+C26+C30+C29+C17+C18</f>
        <v>39433</v>
      </c>
      <c r="D31" s="430">
        <f aca="true" t="shared" si="6" ref="D31:M31">D19+D22+D23+D26+D30+D29+D17+D18</f>
        <v>2509</v>
      </c>
      <c r="E31" s="430">
        <f t="shared" si="6"/>
        <v>11055</v>
      </c>
      <c r="F31" s="430">
        <f t="shared" si="6"/>
        <v>3945</v>
      </c>
      <c r="G31" s="430">
        <f t="shared" si="6"/>
        <v>0</v>
      </c>
      <c r="H31" s="430">
        <f t="shared" si="6"/>
        <v>119</v>
      </c>
      <c r="I31" s="430">
        <f t="shared" si="6"/>
        <v>20679</v>
      </c>
      <c r="J31" s="430">
        <f t="shared" si="6"/>
        <v>0</v>
      </c>
      <c r="K31" s="430">
        <f t="shared" si="6"/>
        <v>0</v>
      </c>
      <c r="L31" s="361">
        <f t="shared" si="1"/>
        <v>77740</v>
      </c>
      <c r="M31" s="431">
        <f t="shared" si="6"/>
        <v>0</v>
      </c>
      <c r="N31" s="107"/>
    </row>
    <row r="32" spans="1:14" ht="30.7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1.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1.5" thickBot="1">
      <c r="A34" s="332" t="s">
        <v>507</v>
      </c>
      <c r="B34" s="333" t="s">
        <v>508</v>
      </c>
      <c r="C34" s="364">
        <f aca="true" t="shared" si="7" ref="C34:K34">C31+C32+C33</f>
        <v>39433</v>
      </c>
      <c r="D34" s="364">
        <f t="shared" si="7"/>
        <v>2509</v>
      </c>
      <c r="E34" s="364">
        <f t="shared" si="7"/>
        <v>11055</v>
      </c>
      <c r="F34" s="364">
        <f t="shared" si="7"/>
        <v>3945</v>
      </c>
      <c r="G34" s="364">
        <f t="shared" si="7"/>
        <v>0</v>
      </c>
      <c r="H34" s="364">
        <f t="shared" si="7"/>
        <v>119</v>
      </c>
      <c r="I34" s="364">
        <f t="shared" si="7"/>
        <v>20679</v>
      </c>
      <c r="J34" s="364">
        <f t="shared" si="7"/>
        <v>0</v>
      </c>
      <c r="K34" s="364">
        <f t="shared" si="7"/>
        <v>0</v>
      </c>
      <c r="L34" s="428">
        <f t="shared" si="1"/>
        <v>77740</v>
      </c>
      <c r="M34" s="365">
        <f>M31+M32+M33</f>
        <v>0</v>
      </c>
      <c r="N34" s="110"/>
    </row>
    <row r="35" spans="1:14" ht="1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">
      <c r="A38" s="471" t="s">
        <v>668</v>
      </c>
      <c r="B38" s="479">
        <f>pdeReportingDate</f>
        <v>44131</v>
      </c>
      <c r="C38" s="479"/>
      <c r="D38" s="479"/>
      <c r="E38" s="479"/>
      <c r="F38" s="479"/>
      <c r="G38" s="479"/>
      <c r="H38" s="479"/>
      <c r="M38" s="110"/>
    </row>
    <row r="39" spans="1:13" ht="1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2" t="s">
        <v>8</v>
      </c>
      <c r="B40" s="480" t="str">
        <f>authorName</f>
        <v>Марин Петров Маринов</v>
      </c>
      <c r="C40" s="480"/>
      <c r="D40" s="480"/>
      <c r="E40" s="480"/>
      <c r="F40" s="480"/>
      <c r="G40" s="480"/>
      <c r="H40" s="480"/>
      <c r="M40" s="110"/>
    </row>
    <row r="41" spans="1:13" ht="1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">
      <c r="A43" s="473"/>
      <c r="B43" s="478" t="s">
        <v>670</v>
      </c>
      <c r="C43" s="478"/>
      <c r="D43" s="478"/>
      <c r="E43" s="478"/>
      <c r="F43" s="351"/>
      <c r="G43" s="41"/>
      <c r="H43" s="39"/>
      <c r="M43" s="110"/>
    </row>
    <row r="44" spans="1:13" ht="15">
      <c r="A44" s="473"/>
      <c r="B44" s="478" t="s">
        <v>670</v>
      </c>
      <c r="C44" s="478"/>
      <c r="D44" s="478"/>
      <c r="E44" s="478"/>
      <c r="F44" s="351"/>
      <c r="G44" s="41"/>
      <c r="H44" s="39"/>
      <c r="M44" s="110"/>
    </row>
    <row r="45" spans="1:13" ht="15">
      <c r="A45" s="473"/>
      <c r="B45" s="478" t="s">
        <v>670</v>
      </c>
      <c r="C45" s="478"/>
      <c r="D45" s="478"/>
      <c r="E45" s="478"/>
      <c r="F45" s="351"/>
      <c r="G45" s="41"/>
      <c r="H45" s="39"/>
      <c r="M45" s="110"/>
    </row>
    <row r="46" spans="1:13" ht="15">
      <c r="A46" s="473"/>
      <c r="B46" s="478" t="s">
        <v>670</v>
      </c>
      <c r="C46" s="478"/>
      <c r="D46" s="478"/>
      <c r="E46" s="478"/>
      <c r="F46" s="351"/>
      <c r="G46" s="41"/>
      <c r="H46" s="39"/>
      <c r="M46" s="110"/>
    </row>
    <row r="47" spans="1:13" ht="15">
      <c r="A47" s="473"/>
      <c r="B47" s="478"/>
      <c r="C47" s="478"/>
      <c r="D47" s="478"/>
      <c r="E47" s="478"/>
      <c r="F47" s="351"/>
      <c r="G47" s="41"/>
      <c r="H47" s="39"/>
      <c r="M47" s="110"/>
    </row>
    <row r="48" spans="1:13" ht="15">
      <c r="A48" s="473"/>
      <c r="B48" s="478"/>
      <c r="C48" s="478"/>
      <c r="D48" s="478"/>
      <c r="E48" s="478"/>
      <c r="F48" s="351"/>
      <c r="G48" s="41"/>
      <c r="H48" s="39"/>
      <c r="M48" s="110"/>
    </row>
    <row r="49" spans="1:13" ht="15">
      <c r="A49" s="473"/>
      <c r="B49" s="478"/>
      <c r="C49" s="478"/>
      <c r="D49" s="478"/>
      <c r="E49" s="478"/>
      <c r="F49" s="351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D90" sqref="D9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0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">
      <c r="A10" s="291" t="s">
        <v>517</v>
      </c>
      <c r="B10" s="292"/>
      <c r="C10" s="260"/>
      <c r="D10" s="260"/>
      <c r="E10" s="260"/>
      <c r="F10" s="260"/>
    </row>
    <row r="11" spans="1:6" ht="15">
      <c r="A11" s="293" t="s">
        <v>518</v>
      </c>
      <c r="B11" s="288"/>
      <c r="C11" s="260"/>
      <c r="D11" s="260"/>
      <c r="E11" s="260"/>
      <c r="F11" s="260"/>
    </row>
    <row r="12" spans="1:6" ht="15">
      <c r="A12" s="456">
        <v>1</v>
      </c>
      <c r="B12" s="457"/>
      <c r="C12" s="79"/>
      <c r="D12" s="79"/>
      <c r="E12" s="79"/>
      <c r="F12" s="258">
        <f>C12-E12</f>
        <v>0</v>
      </c>
    </row>
    <row r="13" spans="1:6" ht="15">
      <c r="A13" s="456">
        <v>2</v>
      </c>
      <c r="B13" s="457"/>
      <c r="C13" s="79"/>
      <c r="D13" s="79"/>
      <c r="E13" s="79"/>
      <c r="F13" s="258">
        <f aca="true" t="shared" si="0" ref="F13:F26">C13-E13</f>
        <v>0</v>
      </c>
    </row>
    <row r="14" spans="1:6" ht="15">
      <c r="A14" s="456">
        <v>3</v>
      </c>
      <c r="B14" s="457"/>
      <c r="C14" s="79"/>
      <c r="D14" s="79"/>
      <c r="E14" s="79"/>
      <c r="F14" s="258">
        <f t="shared" si="0"/>
        <v>0</v>
      </c>
    </row>
    <row r="15" spans="1:6" ht="15">
      <c r="A15" s="456">
        <v>4</v>
      </c>
      <c r="B15" s="457"/>
      <c r="C15" s="79"/>
      <c r="D15" s="79"/>
      <c r="E15" s="79"/>
      <c r="F15" s="258">
        <f t="shared" si="0"/>
        <v>0</v>
      </c>
    </row>
    <row r="16" spans="1:6" ht="15">
      <c r="A16" s="456">
        <v>5</v>
      </c>
      <c r="B16" s="457"/>
      <c r="C16" s="79"/>
      <c r="D16" s="79"/>
      <c r="E16" s="79"/>
      <c r="F16" s="258">
        <f t="shared" si="0"/>
        <v>0</v>
      </c>
    </row>
    <row r="17" spans="1:6" ht="15">
      <c r="A17" s="456">
        <v>6</v>
      </c>
      <c r="B17" s="457"/>
      <c r="C17" s="79"/>
      <c r="D17" s="79"/>
      <c r="E17" s="79"/>
      <c r="F17" s="258">
        <f t="shared" si="0"/>
        <v>0</v>
      </c>
    </row>
    <row r="18" spans="1:6" ht="15">
      <c r="A18" s="456">
        <v>7</v>
      </c>
      <c r="B18" s="457"/>
      <c r="C18" s="79"/>
      <c r="D18" s="79"/>
      <c r="E18" s="79"/>
      <c r="F18" s="258">
        <f t="shared" si="0"/>
        <v>0</v>
      </c>
    </row>
    <row r="19" spans="1:6" ht="15">
      <c r="A19" s="456">
        <v>8</v>
      </c>
      <c r="B19" s="457"/>
      <c r="C19" s="79"/>
      <c r="D19" s="79"/>
      <c r="E19" s="79"/>
      <c r="F19" s="258">
        <f t="shared" si="0"/>
        <v>0</v>
      </c>
    </row>
    <row r="20" spans="1:6" ht="15">
      <c r="A20" s="456">
        <v>9</v>
      </c>
      <c r="B20" s="457"/>
      <c r="C20" s="79"/>
      <c r="D20" s="79"/>
      <c r="E20" s="79"/>
      <c r="F20" s="258">
        <f t="shared" si="0"/>
        <v>0</v>
      </c>
    </row>
    <row r="21" spans="1:6" ht="15">
      <c r="A21" s="456">
        <v>10</v>
      </c>
      <c r="B21" s="457"/>
      <c r="C21" s="79"/>
      <c r="D21" s="79"/>
      <c r="E21" s="79"/>
      <c r="F21" s="258">
        <f t="shared" si="0"/>
        <v>0</v>
      </c>
    </row>
    <row r="22" spans="1:6" ht="15">
      <c r="A22" s="456">
        <v>11</v>
      </c>
      <c r="B22" s="457"/>
      <c r="C22" s="79"/>
      <c r="D22" s="79"/>
      <c r="E22" s="79"/>
      <c r="F22" s="258">
        <f t="shared" si="0"/>
        <v>0</v>
      </c>
    </row>
    <row r="23" spans="1:6" ht="15">
      <c r="A23" s="456">
        <v>12</v>
      </c>
      <c r="B23" s="457"/>
      <c r="C23" s="79"/>
      <c r="D23" s="79"/>
      <c r="E23" s="79"/>
      <c r="F23" s="258">
        <f t="shared" si="0"/>
        <v>0</v>
      </c>
    </row>
    <row r="24" spans="1:6" ht="15">
      <c r="A24" s="456">
        <v>13</v>
      </c>
      <c r="B24" s="457"/>
      <c r="C24" s="79"/>
      <c r="D24" s="79"/>
      <c r="E24" s="79"/>
      <c r="F24" s="258">
        <f t="shared" si="0"/>
        <v>0</v>
      </c>
    </row>
    <row r="25" spans="1:6" ht="15">
      <c r="A25" s="456">
        <v>14</v>
      </c>
      <c r="B25" s="457"/>
      <c r="C25" s="79"/>
      <c r="D25" s="79"/>
      <c r="E25" s="79"/>
      <c r="F25" s="258">
        <f t="shared" si="0"/>
        <v>0</v>
      </c>
    </row>
    <row r="26" spans="1:6" ht="15">
      <c r="A26" s="456">
        <v>15</v>
      </c>
      <c r="B26" s="457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0</v>
      </c>
      <c r="D27" s="261"/>
      <c r="E27" s="261">
        <f>SUM(E12:E26)</f>
        <v>0</v>
      </c>
      <c r="F27" s="261">
        <f>SUM(F12:F26)</f>
        <v>0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">
      <c r="A29" s="456">
        <v>1</v>
      </c>
      <c r="B29" s="457"/>
      <c r="C29" s="79"/>
      <c r="D29" s="79"/>
      <c r="E29" s="79"/>
      <c r="F29" s="258">
        <f>C29-E29</f>
        <v>0</v>
      </c>
    </row>
    <row r="30" spans="1:6" ht="15">
      <c r="A30" s="456">
        <v>2</v>
      </c>
      <c r="B30" s="457"/>
      <c r="C30" s="79"/>
      <c r="D30" s="79"/>
      <c r="E30" s="79"/>
      <c r="F30" s="258">
        <f aca="true" t="shared" si="1" ref="F30:F43">C30-E30</f>
        <v>0</v>
      </c>
    </row>
    <row r="31" spans="1:6" ht="15">
      <c r="A31" s="456">
        <v>3</v>
      </c>
      <c r="B31" s="457"/>
      <c r="C31" s="79"/>
      <c r="D31" s="79"/>
      <c r="E31" s="79"/>
      <c r="F31" s="258">
        <f t="shared" si="1"/>
        <v>0</v>
      </c>
    </row>
    <row r="32" spans="1:6" ht="15">
      <c r="A32" s="456">
        <v>4</v>
      </c>
      <c r="B32" s="457"/>
      <c r="C32" s="79"/>
      <c r="D32" s="79"/>
      <c r="E32" s="79"/>
      <c r="F32" s="258">
        <f t="shared" si="1"/>
        <v>0</v>
      </c>
    </row>
    <row r="33" spans="1:6" ht="15">
      <c r="A33" s="456">
        <v>5</v>
      </c>
      <c r="B33" s="457"/>
      <c r="C33" s="79"/>
      <c r="D33" s="79"/>
      <c r="E33" s="79"/>
      <c r="F33" s="258">
        <f t="shared" si="1"/>
        <v>0</v>
      </c>
    </row>
    <row r="34" spans="1:6" ht="15">
      <c r="A34" s="456">
        <v>6</v>
      </c>
      <c r="B34" s="457"/>
      <c r="C34" s="79"/>
      <c r="D34" s="79"/>
      <c r="E34" s="79"/>
      <c r="F34" s="258">
        <f t="shared" si="1"/>
        <v>0</v>
      </c>
    </row>
    <row r="35" spans="1:6" ht="15">
      <c r="A35" s="456">
        <v>7</v>
      </c>
      <c r="B35" s="457"/>
      <c r="C35" s="79"/>
      <c r="D35" s="79"/>
      <c r="E35" s="79"/>
      <c r="F35" s="258">
        <f t="shared" si="1"/>
        <v>0</v>
      </c>
    </row>
    <row r="36" spans="1:6" ht="15">
      <c r="A36" s="456">
        <v>8</v>
      </c>
      <c r="B36" s="457"/>
      <c r="C36" s="79"/>
      <c r="D36" s="79"/>
      <c r="E36" s="79"/>
      <c r="F36" s="258">
        <f t="shared" si="1"/>
        <v>0</v>
      </c>
    </row>
    <row r="37" spans="1:6" ht="15">
      <c r="A37" s="456">
        <v>9</v>
      </c>
      <c r="B37" s="457"/>
      <c r="C37" s="79"/>
      <c r="D37" s="79"/>
      <c r="E37" s="79"/>
      <c r="F37" s="258">
        <f t="shared" si="1"/>
        <v>0</v>
      </c>
    </row>
    <row r="38" spans="1:6" ht="15">
      <c r="A38" s="456">
        <v>10</v>
      </c>
      <c r="B38" s="457"/>
      <c r="C38" s="79"/>
      <c r="D38" s="79"/>
      <c r="E38" s="79"/>
      <c r="F38" s="258">
        <f t="shared" si="1"/>
        <v>0</v>
      </c>
    </row>
    <row r="39" spans="1:6" ht="15">
      <c r="A39" s="456">
        <v>11</v>
      </c>
      <c r="B39" s="457"/>
      <c r="C39" s="79"/>
      <c r="D39" s="79"/>
      <c r="E39" s="79"/>
      <c r="F39" s="258">
        <f t="shared" si="1"/>
        <v>0</v>
      </c>
    </row>
    <row r="40" spans="1:6" ht="15">
      <c r="A40" s="456">
        <v>12</v>
      </c>
      <c r="B40" s="457"/>
      <c r="C40" s="79"/>
      <c r="D40" s="79"/>
      <c r="E40" s="79"/>
      <c r="F40" s="258">
        <f t="shared" si="1"/>
        <v>0</v>
      </c>
    </row>
    <row r="41" spans="1:6" ht="15">
      <c r="A41" s="456">
        <v>13</v>
      </c>
      <c r="B41" s="457"/>
      <c r="C41" s="79"/>
      <c r="D41" s="79"/>
      <c r="E41" s="79"/>
      <c r="F41" s="258">
        <f t="shared" si="1"/>
        <v>0</v>
      </c>
    </row>
    <row r="42" spans="1:6" ht="15">
      <c r="A42" s="456">
        <v>14</v>
      </c>
      <c r="B42" s="457"/>
      <c r="C42" s="79"/>
      <c r="D42" s="79"/>
      <c r="E42" s="79"/>
      <c r="F42" s="258">
        <f t="shared" si="1"/>
        <v>0</v>
      </c>
    </row>
    <row r="43" spans="1:6" ht="15">
      <c r="A43" s="456">
        <v>15</v>
      </c>
      <c r="B43" s="457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">
      <c r="A45" s="293" t="s">
        <v>522</v>
      </c>
      <c r="B45" s="296"/>
      <c r="C45" s="297"/>
      <c r="D45" s="260"/>
      <c r="E45" s="260"/>
      <c r="F45" s="260"/>
    </row>
    <row r="46" spans="1:6" ht="15">
      <c r="A46" s="456">
        <v>1</v>
      </c>
      <c r="B46" s="457"/>
      <c r="C46" s="79"/>
      <c r="D46" s="79"/>
      <c r="E46" s="79"/>
      <c r="F46" s="258">
        <f>C46-E46</f>
        <v>0</v>
      </c>
    </row>
    <row r="47" spans="1:6" ht="15">
      <c r="A47" s="456">
        <v>2</v>
      </c>
      <c r="B47" s="457"/>
      <c r="C47" s="79"/>
      <c r="D47" s="79"/>
      <c r="E47" s="79"/>
      <c r="F47" s="258">
        <f aca="true" t="shared" si="2" ref="F47:F60">C47-E47</f>
        <v>0</v>
      </c>
    </row>
    <row r="48" spans="1:6" ht="15">
      <c r="A48" s="456">
        <v>3</v>
      </c>
      <c r="B48" s="457"/>
      <c r="C48" s="79"/>
      <c r="D48" s="79"/>
      <c r="E48" s="79"/>
      <c r="F48" s="258">
        <f t="shared" si="2"/>
        <v>0</v>
      </c>
    </row>
    <row r="49" spans="1:6" ht="15">
      <c r="A49" s="456">
        <v>4</v>
      </c>
      <c r="B49" s="457"/>
      <c r="C49" s="79"/>
      <c r="D49" s="79"/>
      <c r="E49" s="79"/>
      <c r="F49" s="258">
        <f t="shared" si="2"/>
        <v>0</v>
      </c>
    </row>
    <row r="50" spans="1:6" ht="15">
      <c r="A50" s="456">
        <v>5</v>
      </c>
      <c r="B50" s="457"/>
      <c r="C50" s="79"/>
      <c r="D50" s="79"/>
      <c r="E50" s="79"/>
      <c r="F50" s="258">
        <f t="shared" si="2"/>
        <v>0</v>
      </c>
    </row>
    <row r="51" spans="1:6" ht="15">
      <c r="A51" s="456">
        <v>6</v>
      </c>
      <c r="B51" s="457"/>
      <c r="C51" s="79"/>
      <c r="D51" s="79"/>
      <c r="E51" s="79"/>
      <c r="F51" s="258">
        <f t="shared" si="2"/>
        <v>0</v>
      </c>
    </row>
    <row r="52" spans="1:6" ht="15">
      <c r="A52" s="456">
        <v>7</v>
      </c>
      <c r="B52" s="457"/>
      <c r="C52" s="79"/>
      <c r="D52" s="79"/>
      <c r="E52" s="79"/>
      <c r="F52" s="258">
        <f t="shared" si="2"/>
        <v>0</v>
      </c>
    </row>
    <row r="53" spans="1:6" ht="15">
      <c r="A53" s="456">
        <v>8</v>
      </c>
      <c r="B53" s="457"/>
      <c r="C53" s="79"/>
      <c r="D53" s="79"/>
      <c r="E53" s="79"/>
      <c r="F53" s="258">
        <f t="shared" si="2"/>
        <v>0</v>
      </c>
    </row>
    <row r="54" spans="1:6" ht="15">
      <c r="A54" s="456">
        <v>9</v>
      </c>
      <c r="B54" s="457"/>
      <c r="C54" s="79"/>
      <c r="D54" s="79"/>
      <c r="E54" s="79"/>
      <c r="F54" s="258">
        <f t="shared" si="2"/>
        <v>0</v>
      </c>
    </row>
    <row r="55" spans="1:6" ht="15">
      <c r="A55" s="456">
        <v>10</v>
      </c>
      <c r="B55" s="457"/>
      <c r="C55" s="79"/>
      <c r="D55" s="79"/>
      <c r="E55" s="79"/>
      <c r="F55" s="258">
        <f t="shared" si="2"/>
        <v>0</v>
      </c>
    </row>
    <row r="56" spans="1:6" ht="15">
      <c r="A56" s="456">
        <v>11</v>
      </c>
      <c r="B56" s="457"/>
      <c r="C56" s="79"/>
      <c r="D56" s="79"/>
      <c r="E56" s="79"/>
      <c r="F56" s="258">
        <f t="shared" si="2"/>
        <v>0</v>
      </c>
    </row>
    <row r="57" spans="1:6" ht="15">
      <c r="A57" s="456">
        <v>12</v>
      </c>
      <c r="B57" s="457"/>
      <c r="C57" s="79"/>
      <c r="D57" s="79"/>
      <c r="E57" s="79"/>
      <c r="F57" s="258">
        <f t="shared" si="2"/>
        <v>0</v>
      </c>
    </row>
    <row r="58" spans="1:6" ht="15">
      <c r="A58" s="456">
        <v>13</v>
      </c>
      <c r="B58" s="457"/>
      <c r="C58" s="79"/>
      <c r="D58" s="79"/>
      <c r="E58" s="79"/>
      <c r="F58" s="258">
        <f t="shared" si="2"/>
        <v>0</v>
      </c>
    </row>
    <row r="59" spans="1:6" ht="15">
      <c r="A59" s="456">
        <v>14</v>
      </c>
      <c r="B59" s="457"/>
      <c r="C59" s="79"/>
      <c r="D59" s="79"/>
      <c r="E59" s="79"/>
      <c r="F59" s="258">
        <f t="shared" si="2"/>
        <v>0</v>
      </c>
    </row>
    <row r="60" spans="1:6" ht="15">
      <c r="A60" s="456">
        <v>15</v>
      </c>
      <c r="B60" s="457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">
      <c r="A63" s="456" t="s">
        <v>695</v>
      </c>
      <c r="B63" s="457"/>
      <c r="C63" s="79">
        <v>0.5</v>
      </c>
      <c r="D63" s="79">
        <v>5</v>
      </c>
      <c r="E63" s="79"/>
      <c r="F63" s="258">
        <f aca="true" t="shared" si="3" ref="F63:F77">C63-E63</f>
        <v>0.5</v>
      </c>
    </row>
    <row r="64" spans="1:6" ht="15">
      <c r="A64" s="456" t="s">
        <v>696</v>
      </c>
      <c r="B64" s="457"/>
      <c r="C64" s="79">
        <v>335</v>
      </c>
      <c r="D64" s="79">
        <v>3.68</v>
      </c>
      <c r="E64" s="79"/>
      <c r="F64" s="258">
        <f t="shared" si="3"/>
        <v>335</v>
      </c>
    </row>
    <row r="65" spans="1:6" ht="15">
      <c r="A65" s="456">
        <v>3</v>
      </c>
      <c r="B65" s="457"/>
      <c r="C65" s="79"/>
      <c r="D65" s="79"/>
      <c r="E65" s="79"/>
      <c r="F65" s="258">
        <f t="shared" si="3"/>
        <v>0</v>
      </c>
    </row>
    <row r="66" spans="1:6" ht="15">
      <c r="A66" s="456">
        <v>4</v>
      </c>
      <c r="B66" s="457"/>
      <c r="C66" s="79"/>
      <c r="D66" s="79"/>
      <c r="E66" s="79"/>
      <c r="F66" s="258">
        <f t="shared" si="3"/>
        <v>0</v>
      </c>
    </row>
    <row r="67" spans="1:6" ht="15">
      <c r="A67" s="456">
        <v>6</v>
      </c>
      <c r="B67" s="457"/>
      <c r="C67" s="79"/>
      <c r="D67" s="79"/>
      <c r="E67" s="79"/>
      <c r="F67" s="258">
        <f t="shared" si="3"/>
        <v>0</v>
      </c>
    </row>
    <row r="68" spans="1:6" ht="15">
      <c r="A68" s="456">
        <v>7</v>
      </c>
      <c r="B68" s="457"/>
      <c r="C68" s="79"/>
      <c r="D68" s="79"/>
      <c r="E68" s="79"/>
      <c r="F68" s="258">
        <f t="shared" si="3"/>
        <v>0</v>
      </c>
    </row>
    <row r="69" spans="1:6" ht="15">
      <c r="A69" s="456">
        <v>8</v>
      </c>
      <c r="B69" s="457"/>
      <c r="C69" s="79"/>
      <c r="D69" s="79"/>
      <c r="E69" s="79"/>
      <c r="F69" s="258">
        <f t="shared" si="3"/>
        <v>0</v>
      </c>
    </row>
    <row r="70" spans="1:6" ht="15">
      <c r="A70" s="456">
        <v>9</v>
      </c>
      <c r="B70" s="457"/>
      <c r="C70" s="79"/>
      <c r="D70" s="79"/>
      <c r="E70" s="79"/>
      <c r="F70" s="258">
        <f t="shared" si="3"/>
        <v>0</v>
      </c>
    </row>
    <row r="71" spans="1:6" ht="15">
      <c r="A71" s="456">
        <v>10</v>
      </c>
      <c r="B71" s="457"/>
      <c r="C71" s="79"/>
      <c r="D71" s="79"/>
      <c r="E71" s="79"/>
      <c r="F71" s="258">
        <f t="shared" si="3"/>
        <v>0</v>
      </c>
    </row>
    <row r="72" spans="1:6" ht="15">
      <c r="A72" s="456">
        <v>11</v>
      </c>
      <c r="B72" s="457"/>
      <c r="C72" s="79"/>
      <c r="D72" s="79"/>
      <c r="E72" s="79"/>
      <c r="F72" s="258">
        <f t="shared" si="3"/>
        <v>0</v>
      </c>
    </row>
    <row r="73" spans="1:6" ht="15">
      <c r="A73" s="456">
        <v>12</v>
      </c>
      <c r="B73" s="457"/>
      <c r="C73" s="79"/>
      <c r="D73" s="79"/>
      <c r="E73" s="79"/>
      <c r="F73" s="258">
        <f t="shared" si="3"/>
        <v>0</v>
      </c>
    </row>
    <row r="74" spans="1:6" ht="15">
      <c r="A74" s="456">
        <v>13</v>
      </c>
      <c r="B74" s="457"/>
      <c r="C74" s="79"/>
      <c r="D74" s="79"/>
      <c r="E74" s="79"/>
      <c r="F74" s="258">
        <f t="shared" si="3"/>
        <v>0</v>
      </c>
    </row>
    <row r="75" spans="1:6" ht="15">
      <c r="A75" s="456">
        <v>14</v>
      </c>
      <c r="B75" s="457"/>
      <c r="C75" s="79"/>
      <c r="D75" s="79"/>
      <c r="E75" s="79"/>
      <c r="F75" s="258">
        <f t="shared" si="3"/>
        <v>0</v>
      </c>
    </row>
    <row r="76" spans="1:6" ht="15">
      <c r="A76" s="456">
        <v>15</v>
      </c>
      <c r="B76" s="457"/>
      <c r="C76" s="79"/>
      <c r="D76" s="79"/>
      <c r="E76" s="79"/>
      <c r="F76" s="258">
        <f t="shared" si="3"/>
        <v>0</v>
      </c>
    </row>
    <row r="77" spans="1:6" ht="15">
      <c r="A77" s="456">
        <v>16</v>
      </c>
      <c r="B77" s="457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335.5</v>
      </c>
      <c r="D78" s="261"/>
      <c r="E78" s="261">
        <f>SUM(E63:E77)</f>
        <v>0</v>
      </c>
      <c r="F78" s="261">
        <f>SUM(F63:F77)</f>
        <v>335.5</v>
      </c>
    </row>
    <row r="79" spans="1:6" ht="15.75">
      <c r="A79" s="298" t="s">
        <v>527</v>
      </c>
      <c r="B79" s="295" t="s">
        <v>528</v>
      </c>
      <c r="C79" s="261">
        <f>C78+C61+C44+C27</f>
        <v>335.5</v>
      </c>
      <c r="D79" s="261"/>
      <c r="E79" s="261">
        <f>E78+E61+E44+E27</f>
        <v>0</v>
      </c>
      <c r="F79" s="261">
        <f>F78+F61+F44+F27</f>
        <v>335.5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">
      <c r="A82" s="456" t="s">
        <v>690</v>
      </c>
      <c r="B82" s="457"/>
      <c r="C82" s="79">
        <v>20</v>
      </c>
      <c r="D82" s="79">
        <v>100</v>
      </c>
      <c r="E82" s="79"/>
      <c r="F82" s="258">
        <f>C82-E82</f>
        <v>20</v>
      </c>
    </row>
    <row r="83" spans="1:6" ht="15">
      <c r="A83" s="456" t="s">
        <v>691</v>
      </c>
      <c r="B83" s="457"/>
      <c r="C83" s="79">
        <v>44</v>
      </c>
      <c r="D83" s="79">
        <v>90</v>
      </c>
      <c r="E83" s="79"/>
      <c r="F83" s="258">
        <f aca="true" t="shared" si="4" ref="F83:F96">C83-E83</f>
        <v>44</v>
      </c>
    </row>
    <row r="84" spans="1:6" ht="15">
      <c r="A84" s="456">
        <v>3</v>
      </c>
      <c r="B84" s="457"/>
      <c r="C84" s="79"/>
      <c r="D84" s="79"/>
      <c r="E84" s="79"/>
      <c r="F84" s="258">
        <f t="shared" si="4"/>
        <v>0</v>
      </c>
    </row>
    <row r="85" spans="1:6" ht="15">
      <c r="A85" s="456">
        <v>4</v>
      </c>
      <c r="B85" s="457"/>
      <c r="C85" s="79"/>
      <c r="D85" s="79"/>
      <c r="E85" s="79"/>
      <c r="F85" s="258">
        <f t="shared" si="4"/>
        <v>0</v>
      </c>
    </row>
    <row r="86" spans="1:6" ht="15">
      <c r="A86" s="456">
        <v>5</v>
      </c>
      <c r="B86" s="457"/>
      <c r="C86" s="79"/>
      <c r="D86" s="79"/>
      <c r="E86" s="79"/>
      <c r="F86" s="258">
        <f t="shared" si="4"/>
        <v>0</v>
      </c>
    </row>
    <row r="87" spans="1:6" ht="15">
      <c r="A87" s="456">
        <v>6</v>
      </c>
      <c r="B87" s="457"/>
      <c r="C87" s="79"/>
      <c r="D87" s="79"/>
      <c r="E87" s="79"/>
      <c r="F87" s="258">
        <f t="shared" si="4"/>
        <v>0</v>
      </c>
    </row>
    <row r="88" spans="1:6" ht="15">
      <c r="A88" s="456">
        <v>7</v>
      </c>
      <c r="B88" s="457"/>
      <c r="C88" s="79"/>
      <c r="D88" s="79"/>
      <c r="E88" s="79"/>
      <c r="F88" s="258">
        <f t="shared" si="4"/>
        <v>0</v>
      </c>
    </row>
    <row r="89" spans="1:6" ht="15">
      <c r="A89" s="456">
        <v>8</v>
      </c>
      <c r="B89" s="457"/>
      <c r="C89" s="79"/>
      <c r="D89" s="79"/>
      <c r="E89" s="79"/>
      <c r="F89" s="258">
        <f t="shared" si="4"/>
        <v>0</v>
      </c>
    </row>
    <row r="90" spans="1:6" ht="15">
      <c r="A90" s="456">
        <v>9</v>
      </c>
      <c r="B90" s="457"/>
      <c r="C90" s="79"/>
      <c r="D90" s="79"/>
      <c r="E90" s="79"/>
      <c r="F90" s="258">
        <f t="shared" si="4"/>
        <v>0</v>
      </c>
    </row>
    <row r="91" spans="1:6" ht="15">
      <c r="A91" s="456">
        <v>10</v>
      </c>
      <c r="B91" s="457"/>
      <c r="C91" s="79"/>
      <c r="D91" s="79"/>
      <c r="E91" s="79"/>
      <c r="F91" s="258">
        <f t="shared" si="4"/>
        <v>0</v>
      </c>
    </row>
    <row r="92" spans="1:6" ht="15">
      <c r="A92" s="456">
        <v>11</v>
      </c>
      <c r="B92" s="457"/>
      <c r="C92" s="79"/>
      <c r="D92" s="79"/>
      <c r="E92" s="79"/>
      <c r="F92" s="258">
        <f t="shared" si="4"/>
        <v>0</v>
      </c>
    </row>
    <row r="93" spans="1:6" ht="15">
      <c r="A93" s="456">
        <v>12</v>
      </c>
      <c r="B93" s="457"/>
      <c r="C93" s="79"/>
      <c r="D93" s="79"/>
      <c r="E93" s="79"/>
      <c r="F93" s="258">
        <f t="shared" si="4"/>
        <v>0</v>
      </c>
    </row>
    <row r="94" spans="1:6" ht="15">
      <c r="A94" s="456">
        <v>13</v>
      </c>
      <c r="B94" s="457"/>
      <c r="C94" s="79"/>
      <c r="D94" s="79"/>
      <c r="E94" s="79"/>
      <c r="F94" s="258">
        <f t="shared" si="4"/>
        <v>0</v>
      </c>
    </row>
    <row r="95" spans="1:6" ht="15">
      <c r="A95" s="456">
        <v>14</v>
      </c>
      <c r="B95" s="457"/>
      <c r="C95" s="79"/>
      <c r="D95" s="79"/>
      <c r="E95" s="79"/>
      <c r="F95" s="258">
        <f t="shared" si="4"/>
        <v>0</v>
      </c>
    </row>
    <row r="96" spans="1:6" ht="15">
      <c r="A96" s="456">
        <v>15</v>
      </c>
      <c r="B96" s="457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64</v>
      </c>
      <c r="D97" s="261"/>
      <c r="E97" s="261">
        <f>SUM(E82:E96)</f>
        <v>0</v>
      </c>
      <c r="F97" s="261">
        <f>SUM(F82:F96)</f>
        <v>64</v>
      </c>
    </row>
    <row r="98" spans="1:6" ht="15">
      <c r="A98" s="293" t="s">
        <v>520</v>
      </c>
      <c r="B98" s="300"/>
      <c r="C98" s="259"/>
      <c r="D98" s="259"/>
      <c r="E98" s="259"/>
      <c r="F98" s="259"/>
    </row>
    <row r="99" spans="1:6" ht="15">
      <c r="A99" s="456">
        <v>1</v>
      </c>
      <c r="B99" s="457"/>
      <c r="C99" s="79"/>
      <c r="D99" s="79"/>
      <c r="E99" s="79"/>
      <c r="F99" s="258">
        <f>C99-E99</f>
        <v>0</v>
      </c>
    </row>
    <row r="100" spans="1:6" ht="15">
      <c r="A100" s="456">
        <v>2</v>
      </c>
      <c r="B100" s="457"/>
      <c r="C100" s="79"/>
      <c r="D100" s="79"/>
      <c r="E100" s="79"/>
      <c r="F100" s="258">
        <f aca="true" t="shared" si="5" ref="F100:F113">C100-E100</f>
        <v>0</v>
      </c>
    </row>
    <row r="101" spans="1:6" ht="15">
      <c r="A101" s="456">
        <v>3</v>
      </c>
      <c r="B101" s="457"/>
      <c r="C101" s="79"/>
      <c r="D101" s="79"/>
      <c r="E101" s="79"/>
      <c r="F101" s="258">
        <f t="shared" si="5"/>
        <v>0</v>
      </c>
    </row>
    <row r="102" spans="1:6" ht="15">
      <c r="A102" s="456">
        <v>4</v>
      </c>
      <c r="B102" s="457"/>
      <c r="C102" s="79"/>
      <c r="D102" s="79"/>
      <c r="E102" s="79"/>
      <c r="F102" s="258">
        <f t="shared" si="5"/>
        <v>0</v>
      </c>
    </row>
    <row r="103" spans="1:6" ht="15">
      <c r="A103" s="456">
        <v>5</v>
      </c>
      <c r="B103" s="457"/>
      <c r="C103" s="79"/>
      <c r="D103" s="79"/>
      <c r="E103" s="79"/>
      <c r="F103" s="258">
        <f t="shared" si="5"/>
        <v>0</v>
      </c>
    </row>
    <row r="104" spans="1:6" ht="15">
      <c r="A104" s="456">
        <v>6</v>
      </c>
      <c r="B104" s="457"/>
      <c r="C104" s="79"/>
      <c r="D104" s="79"/>
      <c r="E104" s="79"/>
      <c r="F104" s="258">
        <f t="shared" si="5"/>
        <v>0</v>
      </c>
    </row>
    <row r="105" spans="1:6" ht="15">
      <c r="A105" s="456">
        <v>7</v>
      </c>
      <c r="B105" s="457"/>
      <c r="C105" s="79"/>
      <c r="D105" s="79"/>
      <c r="E105" s="79"/>
      <c r="F105" s="258">
        <f t="shared" si="5"/>
        <v>0</v>
      </c>
    </row>
    <row r="106" spans="1:6" ht="15">
      <c r="A106" s="456">
        <v>8</v>
      </c>
      <c r="B106" s="457"/>
      <c r="C106" s="79"/>
      <c r="D106" s="79"/>
      <c r="E106" s="79"/>
      <c r="F106" s="258">
        <f t="shared" si="5"/>
        <v>0</v>
      </c>
    </row>
    <row r="107" spans="1:6" ht="15">
      <c r="A107" s="456">
        <v>9</v>
      </c>
      <c r="B107" s="457"/>
      <c r="C107" s="79"/>
      <c r="D107" s="79"/>
      <c r="E107" s="79"/>
      <c r="F107" s="258">
        <f t="shared" si="5"/>
        <v>0</v>
      </c>
    </row>
    <row r="108" spans="1:6" ht="15">
      <c r="A108" s="456">
        <v>10</v>
      </c>
      <c r="B108" s="457"/>
      <c r="C108" s="79"/>
      <c r="D108" s="79"/>
      <c r="E108" s="79"/>
      <c r="F108" s="258">
        <f t="shared" si="5"/>
        <v>0</v>
      </c>
    </row>
    <row r="109" spans="1:6" ht="15">
      <c r="A109" s="456">
        <v>11</v>
      </c>
      <c r="B109" s="457"/>
      <c r="C109" s="79"/>
      <c r="D109" s="79"/>
      <c r="E109" s="79"/>
      <c r="F109" s="258">
        <f t="shared" si="5"/>
        <v>0</v>
      </c>
    </row>
    <row r="110" spans="1:6" ht="15">
      <c r="A110" s="456">
        <v>12</v>
      </c>
      <c r="B110" s="457"/>
      <c r="C110" s="79"/>
      <c r="D110" s="79"/>
      <c r="E110" s="79"/>
      <c r="F110" s="258">
        <f t="shared" si="5"/>
        <v>0</v>
      </c>
    </row>
    <row r="111" spans="1:6" ht="15">
      <c r="A111" s="456">
        <v>13</v>
      </c>
      <c r="B111" s="457"/>
      <c r="C111" s="79"/>
      <c r="D111" s="79"/>
      <c r="E111" s="79"/>
      <c r="F111" s="258">
        <f t="shared" si="5"/>
        <v>0</v>
      </c>
    </row>
    <row r="112" spans="1:6" ht="15">
      <c r="A112" s="456">
        <v>14</v>
      </c>
      <c r="B112" s="457"/>
      <c r="C112" s="79"/>
      <c r="D112" s="79"/>
      <c r="E112" s="79"/>
      <c r="F112" s="258">
        <f t="shared" si="5"/>
        <v>0</v>
      </c>
    </row>
    <row r="113" spans="1:6" ht="15">
      <c r="A113" s="456">
        <v>15</v>
      </c>
      <c r="B113" s="457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">
      <c r="A116" s="456">
        <v>1</v>
      </c>
      <c r="B116" s="457"/>
      <c r="C116" s="79"/>
      <c r="D116" s="79"/>
      <c r="E116" s="79"/>
      <c r="F116" s="258">
        <f>C116-E116</f>
        <v>0</v>
      </c>
    </row>
    <row r="117" spans="1:6" ht="15">
      <c r="A117" s="456">
        <v>2</v>
      </c>
      <c r="B117" s="457"/>
      <c r="C117" s="79"/>
      <c r="D117" s="79"/>
      <c r="E117" s="79"/>
      <c r="F117" s="258">
        <f aca="true" t="shared" si="6" ref="F117:F130">C117-E117</f>
        <v>0</v>
      </c>
    </row>
    <row r="118" spans="1:6" ht="15">
      <c r="A118" s="456">
        <v>3</v>
      </c>
      <c r="B118" s="457"/>
      <c r="C118" s="79"/>
      <c r="D118" s="79"/>
      <c r="E118" s="79"/>
      <c r="F118" s="258">
        <f t="shared" si="6"/>
        <v>0</v>
      </c>
    </row>
    <row r="119" spans="1:6" ht="15">
      <c r="A119" s="456">
        <v>4</v>
      </c>
      <c r="B119" s="457"/>
      <c r="C119" s="79"/>
      <c r="D119" s="79"/>
      <c r="E119" s="79"/>
      <c r="F119" s="258">
        <f t="shared" si="6"/>
        <v>0</v>
      </c>
    </row>
    <row r="120" spans="1:6" ht="15">
      <c r="A120" s="456">
        <v>5</v>
      </c>
      <c r="B120" s="457"/>
      <c r="C120" s="79"/>
      <c r="D120" s="79"/>
      <c r="E120" s="79"/>
      <c r="F120" s="258">
        <f t="shared" si="6"/>
        <v>0</v>
      </c>
    </row>
    <row r="121" spans="1:6" ht="15">
      <c r="A121" s="456">
        <v>6</v>
      </c>
      <c r="B121" s="457"/>
      <c r="C121" s="79"/>
      <c r="D121" s="79"/>
      <c r="E121" s="79"/>
      <c r="F121" s="258">
        <f t="shared" si="6"/>
        <v>0</v>
      </c>
    </row>
    <row r="122" spans="1:6" ht="15">
      <c r="A122" s="456">
        <v>7</v>
      </c>
      <c r="B122" s="457"/>
      <c r="C122" s="79"/>
      <c r="D122" s="79"/>
      <c r="E122" s="79"/>
      <c r="F122" s="258">
        <f t="shared" si="6"/>
        <v>0</v>
      </c>
    </row>
    <row r="123" spans="1:6" ht="15">
      <c r="A123" s="456">
        <v>8</v>
      </c>
      <c r="B123" s="457"/>
      <c r="C123" s="79"/>
      <c r="D123" s="79"/>
      <c r="E123" s="79"/>
      <c r="F123" s="258">
        <f t="shared" si="6"/>
        <v>0</v>
      </c>
    </row>
    <row r="124" spans="1:6" ht="15">
      <c r="A124" s="456">
        <v>9</v>
      </c>
      <c r="B124" s="457"/>
      <c r="C124" s="79"/>
      <c r="D124" s="79"/>
      <c r="E124" s="79"/>
      <c r="F124" s="258">
        <f t="shared" si="6"/>
        <v>0</v>
      </c>
    </row>
    <row r="125" spans="1:6" ht="15">
      <c r="A125" s="456">
        <v>10</v>
      </c>
      <c r="B125" s="457"/>
      <c r="C125" s="79"/>
      <c r="D125" s="79"/>
      <c r="E125" s="79"/>
      <c r="F125" s="258">
        <f t="shared" si="6"/>
        <v>0</v>
      </c>
    </row>
    <row r="126" spans="1:6" ht="15">
      <c r="A126" s="456">
        <v>11</v>
      </c>
      <c r="B126" s="457"/>
      <c r="C126" s="79"/>
      <c r="D126" s="79"/>
      <c r="E126" s="79"/>
      <c r="F126" s="258">
        <f t="shared" si="6"/>
        <v>0</v>
      </c>
    </row>
    <row r="127" spans="1:6" ht="15">
      <c r="A127" s="456">
        <v>12</v>
      </c>
      <c r="B127" s="457"/>
      <c r="C127" s="79"/>
      <c r="D127" s="79"/>
      <c r="E127" s="79"/>
      <c r="F127" s="258">
        <f t="shared" si="6"/>
        <v>0</v>
      </c>
    </row>
    <row r="128" spans="1:6" ht="15">
      <c r="A128" s="456">
        <v>13</v>
      </c>
      <c r="B128" s="457"/>
      <c r="C128" s="79"/>
      <c r="D128" s="79"/>
      <c r="E128" s="79"/>
      <c r="F128" s="258">
        <f t="shared" si="6"/>
        <v>0</v>
      </c>
    </row>
    <row r="129" spans="1:6" ht="15">
      <c r="A129" s="456">
        <v>14</v>
      </c>
      <c r="B129" s="457"/>
      <c r="C129" s="79"/>
      <c r="D129" s="79"/>
      <c r="E129" s="79"/>
      <c r="F129" s="258">
        <f t="shared" si="6"/>
        <v>0</v>
      </c>
    </row>
    <row r="130" spans="1:6" ht="15">
      <c r="A130" s="456">
        <v>15</v>
      </c>
      <c r="B130" s="457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">
      <c r="A133" s="456">
        <v>1</v>
      </c>
      <c r="B133" s="457"/>
      <c r="C133" s="79"/>
      <c r="D133" s="79"/>
      <c r="E133" s="79"/>
      <c r="F133" s="258">
        <f>C133-E133</f>
        <v>0</v>
      </c>
    </row>
    <row r="134" spans="1:6" ht="15">
      <c r="A134" s="456">
        <v>2</v>
      </c>
      <c r="B134" s="457"/>
      <c r="C134" s="79"/>
      <c r="D134" s="79"/>
      <c r="E134" s="79"/>
      <c r="F134" s="258">
        <f aca="true" t="shared" si="7" ref="F134:F147">C134-E134</f>
        <v>0</v>
      </c>
    </row>
    <row r="135" spans="1:6" ht="15">
      <c r="A135" s="456">
        <v>3</v>
      </c>
      <c r="B135" s="457"/>
      <c r="C135" s="79"/>
      <c r="D135" s="79"/>
      <c r="E135" s="79"/>
      <c r="F135" s="258">
        <f t="shared" si="7"/>
        <v>0</v>
      </c>
    </row>
    <row r="136" spans="1:6" ht="15">
      <c r="A136" s="456">
        <v>4</v>
      </c>
      <c r="B136" s="457"/>
      <c r="C136" s="79"/>
      <c r="D136" s="79"/>
      <c r="E136" s="79"/>
      <c r="F136" s="258">
        <f t="shared" si="7"/>
        <v>0</v>
      </c>
    </row>
    <row r="137" spans="1:6" ht="15">
      <c r="A137" s="456">
        <v>5</v>
      </c>
      <c r="B137" s="457"/>
      <c r="C137" s="79"/>
      <c r="D137" s="79"/>
      <c r="E137" s="79"/>
      <c r="F137" s="258">
        <f t="shared" si="7"/>
        <v>0</v>
      </c>
    </row>
    <row r="138" spans="1:6" ht="15">
      <c r="A138" s="456">
        <v>6</v>
      </c>
      <c r="B138" s="457"/>
      <c r="C138" s="79"/>
      <c r="D138" s="79"/>
      <c r="E138" s="79"/>
      <c r="F138" s="258">
        <f t="shared" si="7"/>
        <v>0</v>
      </c>
    </row>
    <row r="139" spans="1:6" ht="15">
      <c r="A139" s="456">
        <v>7</v>
      </c>
      <c r="B139" s="457"/>
      <c r="C139" s="79"/>
      <c r="D139" s="79"/>
      <c r="E139" s="79"/>
      <c r="F139" s="258">
        <f t="shared" si="7"/>
        <v>0</v>
      </c>
    </row>
    <row r="140" spans="1:6" ht="15">
      <c r="A140" s="456">
        <v>8</v>
      </c>
      <c r="B140" s="457"/>
      <c r="C140" s="79"/>
      <c r="D140" s="79"/>
      <c r="E140" s="79"/>
      <c r="F140" s="258">
        <f t="shared" si="7"/>
        <v>0</v>
      </c>
    </row>
    <row r="141" spans="1:6" ht="15">
      <c r="A141" s="456">
        <v>9</v>
      </c>
      <c r="B141" s="457"/>
      <c r="C141" s="79"/>
      <c r="D141" s="79"/>
      <c r="E141" s="79"/>
      <c r="F141" s="258">
        <f t="shared" si="7"/>
        <v>0</v>
      </c>
    </row>
    <row r="142" spans="1:6" ht="15">
      <c r="A142" s="456">
        <v>10</v>
      </c>
      <c r="B142" s="457"/>
      <c r="C142" s="79"/>
      <c r="D142" s="79"/>
      <c r="E142" s="79"/>
      <c r="F142" s="258">
        <f t="shared" si="7"/>
        <v>0</v>
      </c>
    </row>
    <row r="143" spans="1:6" ht="15">
      <c r="A143" s="456">
        <v>11</v>
      </c>
      <c r="B143" s="457"/>
      <c r="C143" s="79"/>
      <c r="D143" s="79"/>
      <c r="E143" s="79"/>
      <c r="F143" s="258">
        <f t="shared" si="7"/>
        <v>0</v>
      </c>
    </row>
    <row r="144" spans="1:6" ht="15">
      <c r="A144" s="456">
        <v>12</v>
      </c>
      <c r="B144" s="457"/>
      <c r="C144" s="79"/>
      <c r="D144" s="79"/>
      <c r="E144" s="79"/>
      <c r="F144" s="258">
        <f t="shared" si="7"/>
        <v>0</v>
      </c>
    </row>
    <row r="145" spans="1:6" ht="15">
      <c r="A145" s="456">
        <v>13</v>
      </c>
      <c r="B145" s="457"/>
      <c r="C145" s="79"/>
      <c r="D145" s="79"/>
      <c r="E145" s="79"/>
      <c r="F145" s="258">
        <f t="shared" si="7"/>
        <v>0</v>
      </c>
    </row>
    <row r="146" spans="1:6" ht="15">
      <c r="A146" s="456">
        <v>14</v>
      </c>
      <c r="B146" s="457"/>
      <c r="C146" s="79"/>
      <c r="D146" s="79"/>
      <c r="E146" s="79"/>
      <c r="F146" s="258">
        <f t="shared" si="7"/>
        <v>0</v>
      </c>
    </row>
    <row r="147" spans="1:6" ht="15">
      <c r="A147" s="456">
        <v>15</v>
      </c>
      <c r="B147" s="457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64</v>
      </c>
      <c r="D149" s="261"/>
      <c r="E149" s="261">
        <f>E148+E131+E114+E97</f>
        <v>0</v>
      </c>
      <c r="F149" s="261">
        <f>F148+F131+F114+F97</f>
        <v>64</v>
      </c>
    </row>
    <row r="150" spans="1:6" ht="15">
      <c r="A150" s="301"/>
      <c r="B150" s="302"/>
      <c r="C150" s="303"/>
      <c r="D150" s="303"/>
      <c r="E150" s="303"/>
      <c r="F150" s="303"/>
    </row>
    <row r="151" spans="1:8" ht="15">
      <c r="A151" s="471" t="s">
        <v>668</v>
      </c>
      <c r="B151" s="479">
        <f>pdeReportingDate</f>
        <v>44131</v>
      </c>
      <c r="C151" s="479"/>
      <c r="D151" s="479"/>
      <c r="E151" s="479"/>
      <c r="F151" s="479"/>
      <c r="G151" s="479"/>
      <c r="H151" s="479"/>
    </row>
    <row r="152" spans="1:8" ht="15">
      <c r="A152" s="471"/>
      <c r="B152" s="46"/>
      <c r="C152" s="46"/>
      <c r="D152" s="46"/>
      <c r="E152" s="46"/>
      <c r="F152" s="46"/>
      <c r="G152" s="46"/>
      <c r="H152" s="46"/>
    </row>
    <row r="153" spans="1:8" ht="15">
      <c r="A153" s="472" t="s">
        <v>8</v>
      </c>
      <c r="B153" s="480" t="str">
        <f>authorName</f>
        <v>Марин Петров Маринов</v>
      </c>
      <c r="C153" s="480"/>
      <c r="D153" s="480"/>
      <c r="E153" s="480"/>
      <c r="F153" s="480"/>
      <c r="G153" s="480"/>
      <c r="H153" s="480"/>
    </row>
    <row r="154" spans="1:8" ht="15">
      <c r="A154" s="472"/>
      <c r="B154" s="67"/>
      <c r="C154" s="67"/>
      <c r="D154" s="67"/>
      <c r="E154" s="67"/>
      <c r="F154" s="67"/>
      <c r="G154" s="67"/>
      <c r="H154" s="67"/>
    </row>
    <row r="155" spans="1:8" ht="1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">
      <c r="A156" s="473"/>
      <c r="B156" s="478" t="s">
        <v>670</v>
      </c>
      <c r="C156" s="478"/>
      <c r="D156" s="478"/>
      <c r="E156" s="478"/>
      <c r="F156" s="351"/>
      <c r="G156" s="41"/>
      <c r="H156" s="39"/>
    </row>
    <row r="157" spans="1:8" ht="15">
      <c r="A157" s="473"/>
      <c r="B157" s="478" t="s">
        <v>670</v>
      </c>
      <c r="C157" s="478"/>
      <c r="D157" s="478"/>
      <c r="E157" s="478"/>
      <c r="F157" s="351"/>
      <c r="G157" s="41"/>
      <c r="H157" s="39"/>
    </row>
    <row r="158" spans="1:8" ht="15">
      <c r="A158" s="473"/>
      <c r="B158" s="478" t="s">
        <v>670</v>
      </c>
      <c r="C158" s="478"/>
      <c r="D158" s="478"/>
      <c r="E158" s="478"/>
      <c r="F158" s="351"/>
      <c r="G158" s="41"/>
      <c r="H158" s="39"/>
    </row>
    <row r="159" spans="1:8" ht="15">
      <c r="A159" s="473"/>
      <c r="B159" s="478" t="s">
        <v>670</v>
      </c>
      <c r="C159" s="478"/>
      <c r="D159" s="478"/>
      <c r="E159" s="478"/>
      <c r="F159" s="351"/>
      <c r="G159" s="41"/>
      <c r="H159" s="39"/>
    </row>
    <row r="160" spans="1:8" ht="15">
      <c r="A160" s="473"/>
      <c r="B160" s="478"/>
      <c r="C160" s="478"/>
      <c r="D160" s="478"/>
      <c r="E160" s="478"/>
      <c r="F160" s="351"/>
      <c r="G160" s="41"/>
      <c r="H160" s="39"/>
    </row>
    <row r="161" spans="1:8" ht="15">
      <c r="A161" s="473"/>
      <c r="B161" s="478"/>
      <c r="C161" s="478"/>
      <c r="D161" s="478"/>
      <c r="E161" s="478"/>
      <c r="F161" s="351"/>
      <c r="G161" s="41"/>
      <c r="H161" s="39"/>
    </row>
    <row r="162" spans="1:8" ht="15">
      <c r="A162" s="473"/>
      <c r="B162" s="478"/>
      <c r="C162" s="478"/>
      <c r="D162" s="478"/>
      <c r="E162" s="478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">
      <c r="A2" s="440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">
      <c r="A3" s="440" t="str">
        <f>CONCATENATE("за периода от ",TEXT(startDate,"dd.mm.yyyy г.")," до ",TEXT(endDate,"dd.mm.yyyy г."))</f>
        <v>за периода от 01.01.2020 г. до 30.09.2020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94636</v>
      </c>
      <c r="D6" s="452">
        <f aca="true" t="shared" si="0" ref="D6:D15">C6-E6</f>
        <v>0</v>
      </c>
      <c r="E6" s="451">
        <f>'1-Баланс'!G95</f>
        <v>94636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77740</v>
      </c>
      <c r="D7" s="452">
        <f t="shared" si="0"/>
        <v>38307</v>
      </c>
      <c r="E7" s="451">
        <f>'1-Баланс'!G18</f>
        <v>39433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9207</v>
      </c>
      <c r="D8" s="452">
        <f t="shared" si="0"/>
        <v>0</v>
      </c>
      <c r="E8" s="451">
        <f>ABS('2-Отчет за доходите'!C44)-ABS('2-Отчет за доходите'!G44)</f>
        <v>9207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13198</v>
      </c>
      <c r="D9" s="452">
        <f t="shared" si="0"/>
        <v>0</v>
      </c>
      <c r="E9" s="451">
        <f>'3-Отчет за паричния поток'!C45</f>
        <v>13198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11728</v>
      </c>
      <c r="D10" s="452">
        <f t="shared" si="0"/>
        <v>0</v>
      </c>
      <c r="E10" s="451">
        <f>'3-Отчет за паричния поток'!C46</f>
        <v>11728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77740</v>
      </c>
      <c r="D11" s="452">
        <f t="shared" si="0"/>
        <v>0</v>
      </c>
      <c r="E11" s="451">
        <f>'4-Отчет за собствения капитал'!L34</f>
        <v>77740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64</v>
      </c>
      <c r="D12" s="452">
        <f t="shared" si="0"/>
        <v>0</v>
      </c>
      <c r="E12" s="451">
        <f>'Справка 5'!C27+'Справка 5'!C97</f>
        <v>64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336</v>
      </c>
      <c r="D15" s="452">
        <f t="shared" si="0"/>
        <v>0.5</v>
      </c>
      <c r="E15" s="451">
        <f>'Справка 5'!C148+'Справка 5'!C78</f>
        <v>335.5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0.7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0.12496776382762131</v>
      </c>
      <c r="E3" s="423"/>
    </row>
    <row r="4" spans="1:4" ht="30.7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0.11843323900180087</v>
      </c>
    </row>
    <row r="5" spans="1:4" ht="30.7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0.544921875</v>
      </c>
    </row>
    <row r="6" spans="1:4" ht="30.7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0.09728855826535357</v>
      </c>
    </row>
    <row r="7" spans="1:4" ht="24" customHeight="1">
      <c r="A7" s="422" t="s">
        <v>586</v>
      </c>
      <c r="B7" s="420"/>
      <c r="C7" s="420"/>
      <c r="D7" s="421"/>
    </row>
    <row r="8" spans="1:4" ht="30.7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1.1546087929028066</v>
      </c>
    </row>
    <row r="9" spans="1:4" ht="24" customHeight="1">
      <c r="A9" s="422" t="s">
        <v>589</v>
      </c>
      <c r="B9" s="420"/>
      <c r="C9" s="420"/>
      <c r="D9" s="421"/>
    </row>
    <row r="10" spans="1:4" ht="30.75">
      <c r="A10" s="369">
        <v>6</v>
      </c>
      <c r="B10" s="367" t="s">
        <v>590</v>
      </c>
      <c r="C10" s="368" t="s">
        <v>591</v>
      </c>
      <c r="D10" s="418">
        <f>'1-Баланс'!C94/'1-Баланс'!G79</f>
        <v>2.376920218037661</v>
      </c>
    </row>
    <row r="11" spans="1:4" ht="62.25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1.5241575817641229</v>
      </c>
    </row>
    <row r="12" spans="1:4" ht="46.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0.7264618434093162</v>
      </c>
    </row>
    <row r="13" spans="1:4" ht="30.75">
      <c r="A13" s="369">
        <v>9</v>
      </c>
      <c r="B13" s="367" t="s">
        <v>594</v>
      </c>
      <c r="C13" s="368" t="s">
        <v>595</v>
      </c>
      <c r="D13" s="418">
        <f>'1-Баланс'!C92/'1-Баланс'!G79</f>
        <v>0.7264618434093162</v>
      </c>
    </row>
    <row r="14" spans="1:4" ht="24" customHeight="1">
      <c r="A14" s="422" t="s">
        <v>596</v>
      </c>
      <c r="B14" s="420"/>
      <c r="C14" s="420"/>
      <c r="D14" s="421"/>
    </row>
    <row r="15" spans="1:4" ht="30.7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1.1425314806773774</v>
      </c>
    </row>
    <row r="16" spans="1:4" ht="30.7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0.7785092353861109</v>
      </c>
    </row>
    <row r="17" spans="1:4" ht="24" customHeight="1">
      <c r="A17" s="422" t="s">
        <v>599</v>
      </c>
      <c r="B17" s="420"/>
      <c r="C17" s="420"/>
      <c r="D17" s="421"/>
    </row>
    <row r="18" spans="1:4" ht="30.7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0.009580594200682873</v>
      </c>
    </row>
    <row r="19" spans="1:4" ht="30.75">
      <c r="A19" s="369">
        <v>13</v>
      </c>
      <c r="B19" s="367" t="s">
        <v>626</v>
      </c>
      <c r="C19" s="368" t="s">
        <v>600</v>
      </c>
      <c r="D19" s="418">
        <f>D4/D5</f>
        <v>0.21733985078466683</v>
      </c>
    </row>
    <row r="20" spans="1:4" ht="30.75">
      <c r="A20" s="369">
        <v>14</v>
      </c>
      <c r="B20" s="367" t="s">
        <v>601</v>
      </c>
      <c r="C20" s="368" t="s">
        <v>602</v>
      </c>
      <c r="D20" s="418">
        <f>D6/D5</f>
        <v>0.1785367090747707</v>
      </c>
    </row>
    <row r="21" spans="1:5" ht="1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10234</v>
      </c>
      <c r="E21" s="475"/>
    </row>
    <row r="22" spans="1:4" ht="46.5">
      <c r="A22" s="369">
        <v>16</v>
      </c>
      <c r="B22" s="367" t="s">
        <v>607</v>
      </c>
      <c r="C22" s="368" t="s">
        <v>608</v>
      </c>
      <c r="D22" s="424">
        <f>D21/'1-Баланс'!G37</f>
        <v>0.131643941342938</v>
      </c>
    </row>
    <row r="23" spans="1:4" ht="30.75">
      <c r="A23" s="369">
        <v>17</v>
      </c>
      <c r="B23" s="367" t="s">
        <v>671</v>
      </c>
      <c r="C23" s="368" t="s">
        <v>672</v>
      </c>
      <c r="D23" s="424">
        <f>(D21+'2-Отчет за доходите'!C14)/'2-Отчет за доходите'!G31</f>
        <v>0.21174915245363038</v>
      </c>
    </row>
    <row r="24" spans="1:4" ht="30.7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1.044445818136861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">
      <c r="C2" s="357"/>
      <c r="F2" s="286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58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2503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58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23007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58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18010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58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2606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58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661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58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228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58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3669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58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58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50684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58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58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58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44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58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54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58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58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8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58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106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58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58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58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58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58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58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58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58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58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58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58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58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58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58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58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58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4029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58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58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58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1044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58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5073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58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58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58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56263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58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7301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58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1193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58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58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5200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58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58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58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13694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58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1527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58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10671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58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61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58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58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58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611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58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58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58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12878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58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58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58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58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58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58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58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58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22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58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11706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58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58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58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11728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58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73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58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38373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58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94636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58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58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58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58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58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58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58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58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58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11055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58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58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58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58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58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17628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58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11472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58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11472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58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58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58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9207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58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58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20679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58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77740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58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58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58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58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58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173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58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58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58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173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58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323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58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58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256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58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58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752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58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58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58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16125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58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2270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58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24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58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9245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58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296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58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3005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58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639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58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646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58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58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58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16144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58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58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58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58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16144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58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94636</v>
      </c>
    </row>
    <row r="126" spans="3:6" s="283" customFormat="1" ht="15">
      <c r="C126" s="357"/>
      <c r="F126" s="286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58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33900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58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4918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58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5943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58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18368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58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3711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58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49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58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-1392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58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493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58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58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58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65990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58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4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58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58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134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58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39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58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177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58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66167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58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10230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58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58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58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66167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58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10230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58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1023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58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1023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58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58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58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9207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58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58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9207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58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76397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58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72715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58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58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524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58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436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58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73675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58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2665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58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2665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58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58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58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58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56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58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58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57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58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76397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58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58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58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58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76397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58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58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58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58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58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76397</v>
      </c>
    </row>
    <row r="180" spans="3:6" s="283" customFormat="1" ht="15">
      <c r="C180" s="357"/>
      <c r="F180" s="286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58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83370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58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-46813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58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58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-22235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58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-165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58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-748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58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1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58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58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-56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58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2437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58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15791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58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-8880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58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10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58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58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58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58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58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58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58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58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58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-8870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58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58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58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58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0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58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-55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58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-2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58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-8334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58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0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58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-8391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58">
        <f t="shared" si="20"/>
        <v>44104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-1470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58">
        <f t="shared" si="20"/>
        <v>44104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13198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58">
        <f t="shared" si="20"/>
        <v>44104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11728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58">
        <f t="shared" si="20"/>
        <v>44104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9614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58">
        <f t="shared" si="20"/>
        <v>44104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2114</v>
      </c>
    </row>
    <row r="217" spans="3:6" s="283" customFormat="1" ht="15">
      <c r="C217" s="357"/>
      <c r="F217" s="286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58">
        <f aca="true" t="shared" si="23" ref="C218:C281">endDate</f>
        <v>44104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39433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58">
        <f t="shared" si="23"/>
        <v>44104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58">
        <f t="shared" si="23"/>
        <v>44104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58">
        <f t="shared" si="23"/>
        <v>44104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58">
        <f t="shared" si="23"/>
        <v>44104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39433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58">
        <f t="shared" si="23"/>
        <v>44104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58">
        <f t="shared" si="23"/>
        <v>44104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58">
        <f t="shared" si="23"/>
        <v>44104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58">
        <f t="shared" si="23"/>
        <v>44104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58">
        <f t="shared" si="23"/>
        <v>44104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58">
        <f t="shared" si="23"/>
        <v>44104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58">
        <f t="shared" si="23"/>
        <v>44104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58">
        <f t="shared" si="23"/>
        <v>44104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58">
        <f t="shared" si="23"/>
        <v>44104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58">
        <f t="shared" si="23"/>
        <v>44104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58">
        <f t="shared" si="23"/>
        <v>44104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58">
        <f t="shared" si="23"/>
        <v>44104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58">
        <f t="shared" si="23"/>
        <v>44104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58">
        <f t="shared" si="23"/>
        <v>44104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39433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58">
        <f t="shared" si="23"/>
        <v>44104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58">
        <f t="shared" si="23"/>
        <v>44104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58">
        <f t="shared" si="23"/>
        <v>44104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39433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58">
        <f t="shared" si="23"/>
        <v>44104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2509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58">
        <f t="shared" si="23"/>
        <v>44104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58">
        <f t="shared" si="23"/>
        <v>44104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58">
        <f t="shared" si="23"/>
        <v>44104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58">
        <f t="shared" si="23"/>
        <v>44104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2509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58">
        <f t="shared" si="23"/>
        <v>44104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58">
        <f t="shared" si="23"/>
        <v>44104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58">
        <f t="shared" si="23"/>
        <v>44104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58">
        <f t="shared" si="23"/>
        <v>44104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58">
        <f t="shared" si="23"/>
        <v>44104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58">
        <f t="shared" si="23"/>
        <v>44104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58">
        <f t="shared" si="23"/>
        <v>44104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58">
        <f t="shared" si="23"/>
        <v>44104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58">
        <f t="shared" si="23"/>
        <v>44104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58">
        <f t="shared" si="23"/>
        <v>44104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58">
        <f t="shared" si="23"/>
        <v>44104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58">
        <f t="shared" si="23"/>
        <v>44104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58">
        <f t="shared" si="23"/>
        <v>44104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58">
        <f t="shared" si="23"/>
        <v>44104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2509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58">
        <f t="shared" si="23"/>
        <v>44104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58">
        <f t="shared" si="23"/>
        <v>44104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58">
        <f t="shared" si="23"/>
        <v>44104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2509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58">
        <f t="shared" si="23"/>
        <v>44104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11056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58">
        <f t="shared" si="23"/>
        <v>44104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58">
        <f t="shared" si="23"/>
        <v>44104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58">
        <f t="shared" si="23"/>
        <v>44104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58">
        <f t="shared" si="23"/>
        <v>44104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11056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58">
        <f t="shared" si="23"/>
        <v>44104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58">
        <f t="shared" si="23"/>
        <v>44104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58">
        <f t="shared" si="23"/>
        <v>44104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58">
        <f t="shared" si="23"/>
        <v>44104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58">
        <f t="shared" si="23"/>
        <v>44104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58">
        <f t="shared" si="23"/>
        <v>44104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58">
        <f t="shared" si="23"/>
        <v>44104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58">
        <f t="shared" si="23"/>
        <v>44104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58">
        <f t="shared" si="23"/>
        <v>44104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58">
        <f t="shared" si="23"/>
        <v>44104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58">
        <f t="shared" si="23"/>
        <v>44104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58">
        <f t="shared" si="23"/>
        <v>44104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58">
        <f t="shared" si="23"/>
        <v>44104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-1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58">
        <f t="shared" si="23"/>
        <v>44104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11055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58">
        <f t="shared" si="23"/>
        <v>44104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58">
        <f aca="true" t="shared" si="26" ref="C282:C345">endDate</f>
        <v>44104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58">
        <f t="shared" si="26"/>
        <v>44104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11055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58">
        <f t="shared" si="26"/>
        <v>44104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3945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58">
        <f t="shared" si="26"/>
        <v>44104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58">
        <f t="shared" si="26"/>
        <v>44104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58">
        <f t="shared" si="26"/>
        <v>44104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58">
        <f t="shared" si="26"/>
        <v>44104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3945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58">
        <f t="shared" si="26"/>
        <v>44104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58">
        <f t="shared" si="26"/>
        <v>44104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58">
        <f t="shared" si="26"/>
        <v>44104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58">
        <f t="shared" si="26"/>
        <v>44104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58">
        <f t="shared" si="26"/>
        <v>44104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58">
        <f t="shared" si="26"/>
        <v>44104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58">
        <f t="shared" si="26"/>
        <v>44104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58">
        <f t="shared" si="26"/>
        <v>44104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58">
        <f t="shared" si="26"/>
        <v>44104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58">
        <f t="shared" si="26"/>
        <v>44104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58">
        <f t="shared" si="26"/>
        <v>44104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58">
        <f t="shared" si="26"/>
        <v>44104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58">
        <f t="shared" si="26"/>
        <v>44104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58">
        <f t="shared" si="26"/>
        <v>44104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3945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58">
        <f t="shared" si="26"/>
        <v>44104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58">
        <f t="shared" si="26"/>
        <v>44104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58">
        <f t="shared" si="26"/>
        <v>44104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3945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58">
        <f t="shared" si="26"/>
        <v>44104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58">
        <f t="shared" si="26"/>
        <v>44104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58">
        <f t="shared" si="26"/>
        <v>44104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58">
        <f t="shared" si="26"/>
        <v>44104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58">
        <f t="shared" si="26"/>
        <v>44104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58">
        <f t="shared" si="26"/>
        <v>44104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58">
        <f t="shared" si="26"/>
        <v>44104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58">
        <f t="shared" si="26"/>
        <v>44104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58">
        <f t="shared" si="26"/>
        <v>44104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58">
        <f t="shared" si="26"/>
        <v>44104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58">
        <f t="shared" si="26"/>
        <v>44104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58">
        <f t="shared" si="26"/>
        <v>44104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58">
        <f t="shared" si="26"/>
        <v>44104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58">
        <f t="shared" si="26"/>
        <v>44104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58">
        <f t="shared" si="26"/>
        <v>44104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58">
        <f t="shared" si="26"/>
        <v>44104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58">
        <f t="shared" si="26"/>
        <v>44104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58">
        <f t="shared" si="26"/>
        <v>44104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58">
        <f t="shared" si="26"/>
        <v>44104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58">
        <f t="shared" si="26"/>
        <v>44104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58">
        <f t="shared" si="26"/>
        <v>44104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58">
        <f t="shared" si="26"/>
        <v>44104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58">
        <f t="shared" si="26"/>
        <v>44104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119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58">
        <f t="shared" si="26"/>
        <v>44104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58">
        <f t="shared" si="26"/>
        <v>44104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58">
        <f t="shared" si="26"/>
        <v>44104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58">
        <f t="shared" si="26"/>
        <v>44104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119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58">
        <f t="shared" si="26"/>
        <v>44104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58">
        <f t="shared" si="26"/>
        <v>44104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58">
        <f t="shared" si="26"/>
        <v>44104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58">
        <f t="shared" si="26"/>
        <v>44104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58">
        <f t="shared" si="26"/>
        <v>44104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58">
        <f t="shared" si="26"/>
        <v>44104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58">
        <f t="shared" si="26"/>
        <v>44104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58">
        <f t="shared" si="26"/>
        <v>44104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58">
        <f t="shared" si="26"/>
        <v>44104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58">
        <f t="shared" si="26"/>
        <v>44104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58">
        <f t="shared" si="26"/>
        <v>44104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58">
        <f t="shared" si="26"/>
        <v>44104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58">
        <f t="shared" si="26"/>
        <v>44104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58">
        <f aca="true" t="shared" si="29" ref="C346:C409">endDate</f>
        <v>44104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119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58">
        <f t="shared" si="29"/>
        <v>44104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58">
        <f t="shared" si="29"/>
        <v>44104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58">
        <f t="shared" si="29"/>
        <v>44104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119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58">
        <f t="shared" si="29"/>
        <v>44104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21723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58">
        <f t="shared" si="29"/>
        <v>44104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58">
        <f t="shared" si="29"/>
        <v>44104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58">
        <f t="shared" si="29"/>
        <v>44104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58">
        <f t="shared" si="29"/>
        <v>44104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21723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58">
        <f t="shared" si="29"/>
        <v>44104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9207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58">
        <f t="shared" si="29"/>
        <v>44104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-10253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58">
        <f t="shared" si="29"/>
        <v>44104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-10253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58">
        <f t="shared" si="29"/>
        <v>44104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58">
        <f t="shared" si="29"/>
        <v>44104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58">
        <f t="shared" si="29"/>
        <v>44104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58">
        <f t="shared" si="29"/>
        <v>44104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58">
        <f t="shared" si="29"/>
        <v>44104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58">
        <f t="shared" si="29"/>
        <v>44104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58">
        <f t="shared" si="29"/>
        <v>44104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58">
        <f t="shared" si="29"/>
        <v>44104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58">
        <f t="shared" si="29"/>
        <v>44104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58">
        <f t="shared" si="29"/>
        <v>44104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2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58">
        <f t="shared" si="29"/>
        <v>44104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20679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58">
        <f t="shared" si="29"/>
        <v>44104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58">
        <f t="shared" si="29"/>
        <v>44104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58">
        <f t="shared" si="29"/>
        <v>44104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20679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58">
        <f t="shared" si="29"/>
        <v>44104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58">
        <f t="shared" si="29"/>
        <v>44104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58">
        <f t="shared" si="29"/>
        <v>44104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58">
        <f t="shared" si="29"/>
        <v>44104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58">
        <f t="shared" si="29"/>
        <v>44104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58">
        <f t="shared" si="29"/>
        <v>44104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58">
        <f t="shared" si="29"/>
        <v>44104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58">
        <f t="shared" si="29"/>
        <v>44104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58">
        <f t="shared" si="29"/>
        <v>44104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58">
        <f t="shared" si="29"/>
        <v>44104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58">
        <f t="shared" si="29"/>
        <v>44104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58">
        <f t="shared" si="29"/>
        <v>44104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58">
        <f t="shared" si="29"/>
        <v>44104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58">
        <f t="shared" si="29"/>
        <v>44104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58">
        <f t="shared" si="29"/>
        <v>44104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58">
        <f t="shared" si="29"/>
        <v>44104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58">
        <f t="shared" si="29"/>
        <v>44104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58">
        <f t="shared" si="29"/>
        <v>44104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58">
        <f t="shared" si="29"/>
        <v>44104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58">
        <f t="shared" si="29"/>
        <v>44104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58">
        <f t="shared" si="29"/>
        <v>44104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58">
        <f t="shared" si="29"/>
        <v>44104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58">
        <f t="shared" si="29"/>
        <v>44104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58">
        <f t="shared" si="29"/>
        <v>44104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58">
        <f t="shared" si="29"/>
        <v>44104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58">
        <f t="shared" si="29"/>
        <v>44104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58">
        <f t="shared" si="29"/>
        <v>44104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58">
        <f t="shared" si="29"/>
        <v>44104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58">
        <f t="shared" si="29"/>
        <v>44104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58">
        <f t="shared" si="29"/>
        <v>44104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58">
        <f t="shared" si="29"/>
        <v>44104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58">
        <f t="shared" si="29"/>
        <v>44104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58">
        <f t="shared" si="29"/>
        <v>44104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58">
        <f t="shared" si="29"/>
        <v>44104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58">
        <f t="shared" si="29"/>
        <v>44104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58">
        <f t="shared" si="29"/>
        <v>44104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58">
        <f t="shared" si="29"/>
        <v>44104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58">
        <f t="shared" si="29"/>
        <v>44104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58">
        <f aca="true" t="shared" si="32" ref="C410:C459">endDate</f>
        <v>44104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58">
        <f t="shared" si="32"/>
        <v>44104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58">
        <f t="shared" si="32"/>
        <v>44104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58">
        <f t="shared" si="32"/>
        <v>44104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58">
        <f t="shared" si="32"/>
        <v>44104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58">
        <f t="shared" si="32"/>
        <v>44104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58">
        <f t="shared" si="32"/>
        <v>44104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78785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58">
        <f t="shared" si="32"/>
        <v>44104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58">
        <f t="shared" si="32"/>
        <v>44104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58">
        <f t="shared" si="32"/>
        <v>44104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58">
        <f t="shared" si="32"/>
        <v>44104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78785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58">
        <f t="shared" si="32"/>
        <v>44104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9207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58">
        <f t="shared" si="32"/>
        <v>44104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-10253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58">
        <f t="shared" si="32"/>
        <v>44104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-10253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58">
        <f t="shared" si="32"/>
        <v>44104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58">
        <f t="shared" si="32"/>
        <v>44104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58">
        <f t="shared" si="32"/>
        <v>44104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58">
        <f t="shared" si="32"/>
        <v>44104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58">
        <f t="shared" si="32"/>
        <v>44104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58">
        <f t="shared" si="32"/>
        <v>44104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58">
        <f t="shared" si="32"/>
        <v>44104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58">
        <f t="shared" si="32"/>
        <v>44104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58">
        <f t="shared" si="32"/>
        <v>44104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58">
        <f t="shared" si="32"/>
        <v>44104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1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58">
        <f t="shared" si="32"/>
        <v>44104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77740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58">
        <f t="shared" si="32"/>
        <v>44104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58">
        <f t="shared" si="32"/>
        <v>44104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58">
        <f t="shared" si="32"/>
        <v>44104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77740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58">
        <f t="shared" si="32"/>
        <v>44104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58">
        <f t="shared" si="32"/>
        <v>44104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58">
        <f t="shared" si="32"/>
        <v>44104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58">
        <f t="shared" si="32"/>
        <v>44104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58">
        <f t="shared" si="32"/>
        <v>44104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58">
        <f t="shared" si="32"/>
        <v>44104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58">
        <f t="shared" si="32"/>
        <v>44104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58">
        <f t="shared" si="32"/>
        <v>44104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58">
        <f t="shared" si="32"/>
        <v>44104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58">
        <f t="shared" si="32"/>
        <v>44104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58">
        <f t="shared" si="32"/>
        <v>44104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58">
        <f t="shared" si="32"/>
        <v>44104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58">
        <f t="shared" si="32"/>
        <v>44104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58">
        <f t="shared" si="32"/>
        <v>44104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58">
        <f t="shared" si="32"/>
        <v>44104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58">
        <f t="shared" si="32"/>
        <v>44104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58">
        <f t="shared" si="32"/>
        <v>44104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58">
        <f t="shared" si="32"/>
        <v>44104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58">
        <f t="shared" si="32"/>
        <v>44104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58">
        <f t="shared" si="32"/>
        <v>44104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58">
        <f t="shared" si="32"/>
        <v>44104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58">
        <f t="shared" si="32"/>
        <v>44104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">
      <c r="C460" s="357"/>
      <c r="F460" s="286" t="s">
        <v>573</v>
      </c>
    </row>
    <row r="461" spans="3:6" s="283" customFormat="1" ht="15">
      <c r="C461" s="357"/>
      <c r="F461" s="286" t="s">
        <v>570</v>
      </c>
    </row>
    <row r="462" spans="3:6" s="283" customFormat="1" ht="15">
      <c r="C462" s="357"/>
      <c r="F462" s="286" t="s">
        <v>571</v>
      </c>
    </row>
    <row r="463" spans="3:6" s="283" customFormat="1" ht="15">
      <c r="C463" s="357"/>
      <c r="F463" s="286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58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4">
        <f>'Справка 5'!C27</f>
        <v>0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58">
        <f t="shared" si="35"/>
        <v>44104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58">
        <f t="shared" si="35"/>
        <v>44104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58">
        <f t="shared" si="35"/>
        <v>44104</v>
      </c>
      <c r="D467" s="92" t="s">
        <v>526</v>
      </c>
      <c r="E467" s="92">
        <v>1</v>
      </c>
      <c r="F467" s="92" t="s">
        <v>525</v>
      </c>
      <c r="H467" s="284">
        <f>'Справка 5'!C78</f>
        <v>335.5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58">
        <f t="shared" si="35"/>
        <v>44104</v>
      </c>
      <c r="D468" s="92" t="s">
        <v>528</v>
      </c>
      <c r="E468" s="92">
        <v>1</v>
      </c>
      <c r="F468" s="92" t="s">
        <v>517</v>
      </c>
      <c r="H468" s="284">
        <f>'Справка 5'!C79</f>
        <v>335.5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58">
        <f t="shared" si="35"/>
        <v>44104</v>
      </c>
      <c r="D469" s="92" t="s">
        <v>530</v>
      </c>
      <c r="E469" s="92">
        <v>1</v>
      </c>
      <c r="F469" s="92" t="s">
        <v>518</v>
      </c>
      <c r="H469" s="284">
        <f>'Справка 5'!C97</f>
        <v>64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58">
        <f t="shared" si="35"/>
        <v>44104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58">
        <f t="shared" si="35"/>
        <v>44104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58">
        <f t="shared" si="35"/>
        <v>44104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58">
        <f t="shared" si="35"/>
        <v>44104</v>
      </c>
      <c r="D473" s="92" t="s">
        <v>535</v>
      </c>
      <c r="E473" s="92">
        <v>1</v>
      </c>
      <c r="F473" s="92" t="s">
        <v>529</v>
      </c>
      <c r="H473" s="284">
        <f>'Справка 5'!C149</f>
        <v>64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58">
        <f t="shared" si="35"/>
        <v>44104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58">
        <f t="shared" si="35"/>
        <v>44104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58">
        <f t="shared" si="35"/>
        <v>44104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58">
        <f t="shared" si="35"/>
        <v>44104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58">
        <f t="shared" si="35"/>
        <v>44104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58">
        <f t="shared" si="35"/>
        <v>44104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58">
        <f t="shared" si="35"/>
        <v>44104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58">
        <f t="shared" si="35"/>
        <v>44104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58">
        <f t="shared" si="35"/>
        <v>44104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58">
        <f t="shared" si="35"/>
        <v>44104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58">
        <f t="shared" si="35"/>
        <v>44104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58">
        <f t="shared" si="35"/>
        <v>44104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58">
        <f t="shared" si="35"/>
        <v>44104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58">
        <f t="shared" si="35"/>
        <v>44104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58">
        <f t="shared" si="35"/>
        <v>44104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58">
        <f t="shared" si="35"/>
        <v>44104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58">
        <f t="shared" si="35"/>
        <v>44104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58">
        <f t="shared" si="35"/>
        <v>44104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58">
        <f t="shared" si="35"/>
        <v>44104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58">
        <f t="shared" si="35"/>
        <v>44104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58">
        <f t="shared" si="35"/>
        <v>44104</v>
      </c>
      <c r="D494" s="92" t="s">
        <v>519</v>
      </c>
      <c r="E494" s="92">
        <v>4</v>
      </c>
      <c r="F494" s="92" t="s">
        <v>518</v>
      </c>
      <c r="H494" s="284">
        <f>'Справка 5'!F27</f>
        <v>0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58">
        <f t="shared" si="35"/>
        <v>44104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58">
        <f t="shared" si="35"/>
        <v>44104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58">
        <f t="shared" si="35"/>
        <v>44104</v>
      </c>
      <c r="D497" s="92" t="s">
        <v>526</v>
      </c>
      <c r="E497" s="92">
        <v>4</v>
      </c>
      <c r="F497" s="92" t="s">
        <v>525</v>
      </c>
      <c r="H497" s="284">
        <f>'Справка 5'!F78</f>
        <v>335.5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58">
        <f t="shared" si="35"/>
        <v>44104</v>
      </c>
      <c r="D498" s="92" t="s">
        <v>528</v>
      </c>
      <c r="E498" s="92">
        <v>4</v>
      </c>
      <c r="F498" s="92" t="s">
        <v>517</v>
      </c>
      <c r="H498" s="284">
        <f>'Справка 5'!F79</f>
        <v>335.5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58">
        <f t="shared" si="35"/>
        <v>44104</v>
      </c>
      <c r="D499" s="92" t="s">
        <v>530</v>
      </c>
      <c r="E499" s="92">
        <v>4</v>
      </c>
      <c r="F499" s="92" t="s">
        <v>518</v>
      </c>
      <c r="H499" s="284">
        <f>'Справка 5'!F97</f>
        <v>64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58">
        <f t="shared" si="35"/>
        <v>44104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58">
        <f t="shared" si="35"/>
        <v>44104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58">
        <f t="shared" si="35"/>
        <v>44104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58">
        <f t="shared" si="35"/>
        <v>44104</v>
      </c>
      <c r="D503" s="92" t="s">
        <v>535</v>
      </c>
      <c r="E503" s="92">
        <v>4</v>
      </c>
      <c r="F503" s="92" t="s">
        <v>529</v>
      </c>
      <c r="H503" s="284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2020-03-17T07:36:24Z</cp:lastPrinted>
  <dcterms:created xsi:type="dcterms:W3CDTF">2006-09-16T00:00:00Z</dcterms:created>
  <dcterms:modified xsi:type="dcterms:W3CDTF">2020-10-27T11:36:32Z</dcterms:modified>
  <cp:category/>
  <cp:version/>
  <cp:contentType/>
  <cp:contentStatus/>
</cp:coreProperties>
</file>