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<sst xmlns="http://schemas.openxmlformats.org/spreadsheetml/2006/main" count="4324" uniqueCount="1005">
  <si>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</si>
  <si>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</si>
  <si>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</si>
  <si>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</si>
  <si>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</si>
  <si>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</si>
  <si>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</si>
  <si>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</si>
  <si>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</si>
  <si>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</si>
  <si>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</si>
  <si>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</si>
  <si>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</si>
  <si>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</si>
  <si>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</si>
  <si>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</si>
  <si>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</si>
  <si>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</si>
  <si>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</si>
  <si>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</si>
  <si>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</si>
  <si>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</si>
  <si>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</si>
  <si>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</si>
  <si>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</si>
  <si>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</si>
  <si>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</si>
  <si>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</si>
  <si>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</si>
  <si>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</si>
  <si>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</si>
  <si>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</si>
  <si>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</si>
  <si>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</si>
  <si>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</si>
  <si>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</si>
  <si>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</si>
  <si>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</si>
  <si>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</si>
  <si>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</si>
  <si>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</si>
  <si>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</si>
  <si>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</si>
  <si>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</si>
  <si>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</si>
  <si>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</si>
  <si>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</si>
  <si>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</si>
  <si>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</si>
  <si>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</si>
  <si>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</si>
  <si>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</si>
  <si>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</si>
  <si>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</si>
  <si>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</si>
  <si>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</si>
  <si>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</si>
  <si>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</si>
  <si>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</si>
  <si>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</si>
  <si>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</si>
  <si>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</si>
  <si>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</si>
  <si>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</si>
  <si>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</si>
  <si>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</si>
  <si>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</si>
  <si>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</si>
  <si>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</si>
  <si>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</si>
  <si>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</si>
  <si>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</si>
  <si>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</si>
  <si>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</si>
  <si>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</si>
  <si>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</si>
  <si>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</si>
  <si>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</si>
  <si>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</si>
  <si>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</si>
  <si>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</si>
  <si>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</si>
  <si>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</si>
  <si>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</si>
  <si>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</si>
  <si>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</si>
  <si>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</si>
  <si>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</si>
  <si>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</si>
  <si>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</si>
  <si>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</si>
  <si>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</si>
  <si>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</si>
  <si>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</si>
  <si>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</si>
  <si>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</si>
  <si>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</si>
  <si>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</si>
  <si>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</si>
  <si>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</si>
  <si>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</si>
  <si>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</si>
  <si>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</si>
  <si>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</si>
  <si>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</si>
  <si>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</si>
  <si>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</si>
  <si>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</si>
  <si>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</si>
  <si>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</si>
  <si>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</si>
  <si>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</si>
  <si>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</si>
  <si>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</si>
  <si>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</si>
  <si>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</si>
  <si>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</si>
  <si>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</si>
  <si>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</si>
  <si>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</si>
  <si>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</si>
  <si>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</si>
  <si>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</si>
  <si>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</si>
  <si>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</si>
  <si>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</si>
  <si>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</si>
  <si>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</si>
  <si>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</si>
  <si>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</si>
  <si>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</si>
  <si>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</si>
  <si>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</si>
  <si>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</si>
  <si>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</si>
  <si>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</si>
  <si>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</si>
  <si>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</si>
  <si>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</si>
  <si>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</si>
  <si>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</si>
  <si>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</si>
  <si>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</si>
  <si>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</si>
  <si>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</si>
  <si>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</si>
  <si>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</si>
  <si>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</si>
  <si>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</si>
  <si>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</si>
  <si>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</si>
  <si>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</si>
  <si>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</si>
  <si>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</si>
  <si>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</si>
  <si>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</si>
  <si>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</si>
  <si>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</si>
  <si>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</si>
  <si>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</si>
  <si>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</si>
  <si>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</si>
  <si>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</si>
  <si>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</si>
  <si>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</si>
  <si>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</si>
  <si>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</si>
  <si>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</si>
  <si>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</si>
  <si>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</si>
  <si>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</si>
  <si>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</si>
  <si>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</si>
  <si>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</si>
  <si>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</si>
  <si>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</si>
  <si>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</si>
  <si>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</si>
  <si>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</si>
  <si>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</si>
  <si>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</si>
  <si>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</si>
  <si>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</si>
  <si>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</si>
  <si>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</si>
  <si>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</si>
  <si>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</si>
  <si>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</si>
  <si>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</si>
  <si>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</si>
  <si>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</si>
  <si>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</si>
  <si>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</si>
  <si>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</si>
  <si>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</si>
  <si>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</si>
  <si>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</si>
  <si>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</si>
  <si>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</si>
  <si>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</si>
  <si>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</si>
  <si>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</si>
  <si>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</si>
  <si>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</si>
  <si>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</si>
  <si>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</si>
  <si>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</si>
  <si>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</si>
  <si>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</si>
  <si>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</si>
  <si>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</si>
  <si>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</si>
  <si>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</si>
  <si>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</si>
  <si>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</si>
  <si>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</si>
  <si>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</si>
  <si>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</si>
  <si>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</si>
  <si>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</si>
  <si>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</si>
  <si>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</si>
  <si>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</si>
  <si>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</si>
  <si>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</si>
  <si>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</si>
  <si>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</si>
  <si>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</si>
  <si>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</si>
  <si>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</si>
  <si>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</si>
  <si>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</si>
  <si>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</si>
  <si>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</si>
  <si>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</si>
  <si>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</si>
  <si>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</si>
  <si>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</si>
  <si>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</si>
  <si>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</si>
  <si>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</si>
  <si>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</si>
  <si>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</si>
  <si>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</si>
  <si>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</si>
  <si>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</si>
  <si>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</si>
  <si>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</si>
  <si>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</si>
  <si>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</si>
  <si>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</si>
  <si>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</si>
  <si>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</si>
  <si>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</si>
  <si>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</si>
  <si>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</si>
  <si>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</si>
  <si>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</si>
  <si>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</si>
  <si>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</si>
  <si>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</si>
  <si>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</si>
  <si>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</si>
  <si>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</si>
  <si>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</si>
  <si>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</si>
  <si>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</si>
  <si>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</si>
  <si>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</si>
  <si>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</si>
  <si>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</si>
  <si>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</si>
  <si>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</si>
  <si>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</si>
  <si>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</si>
  <si>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</si>
  <si>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</si>
  <si>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</si>
  <si>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</si>
  <si>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</si>
  <si>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</si>
  <si>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</si>
  <si>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</si>
  <si>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</si>
  <si>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</si>
  <si>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</si>
  <si>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</si>
  <si>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</si>
  <si>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</si>
  <si>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</si>
  <si>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</si>
  <si>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</si>
  <si>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</si>
  <si>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</si>
  <si>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</si>
  <si>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</si>
  <si>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</si>
  <si>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</si>
  <si>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</si>
  <si>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</si>
  <si>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</si>
  <si>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</si>
  <si>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</si>
  <si>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</si>
  <si>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</si>
  <si>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</si>
  <si>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</si>
  <si>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</si>
  <si>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</si>
  <si>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</si>
  <si>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</si>
  <si>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</si>
  <si>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</si>
  <si>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</si>
  <si>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</si>
  <si>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</si>
  <si>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</si>
  <si>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</si>
  <si>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</si>
  <si>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</si>
  <si>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</si>
  <si>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</si>
  <si>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</si>
  <si>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</si>
  <si>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</si>
  <si>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</si>
  <si>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</si>
  <si>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</si>
  <si>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</si>
  <si>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</si>
  <si>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</si>
  <si>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</si>
  <si>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</si>
  <si>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</si>
  <si>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</si>
  <si>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</si>
  <si>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</si>
  <si>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</si>
  <si>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</si>
  <si>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</si>
  <si>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</si>
  <si>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</si>
  <si>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</si>
  <si>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</si>
  <si>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</si>
  <si>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</si>
  <si>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</si>
  <si>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</si>
  <si>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</si>
  <si>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</si>
  <si>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</si>
  <si>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</si>
  <si>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</si>
  <si>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</si>
  <si>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</si>
  <si>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</si>
  <si>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</si>
  <si>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</si>
  <si>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</si>
  <si>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</si>
  <si>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</si>
  <si>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</si>
  <si>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</si>
  <si>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</si>
  <si>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</si>
  <si>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</si>
  <si>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</si>
  <si>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</si>
  <si>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</si>
  <si>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</si>
  <si>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</si>
  <si>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</si>
  <si>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</si>
  <si>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</si>
  <si>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</si>
  <si>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</si>
  <si>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</si>
  <si>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</si>
  <si>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</si>
  <si>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</si>
  <si>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</si>
  <si>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</si>
  <si>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</si>
  <si>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</si>
  <si>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</si>
  <si>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</si>
  <si>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</si>
  <si>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</si>
  <si>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</si>
  <si>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</si>
  <si>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</si>
  <si>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</si>
  <si>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</si>
  <si>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</si>
  <si>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</si>
  <si>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</si>
  <si>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</si>
  <si>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</si>
  <si>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</si>
  <si>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</si>
  <si>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</si>
  <si>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</si>
  <si>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</si>
  <si>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</si>
  <si>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</si>
  <si>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</si>
  <si>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</si>
  <si>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</si>
  <si>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</si>
  <si>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</si>
  <si>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</si>
  <si>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</si>
  <si>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</si>
  <si>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</si>
  <si>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</si>
  <si>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</si>
  <si>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</si>
  <si>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</si>
  <si>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</si>
  <si>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</si>
  <si>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</si>
  <si>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</si>
  <si>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</si>
  <si>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</si>
  <si>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</si>
  <si>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</si>
  <si>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</si>
  <si>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</si>
  <si>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</si>
  <si>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</si>
  <si>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</si>
  <si>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</si>
  <si>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</si>
  <si>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</si>
  <si>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</si>
  <si>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</si>
  <si>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</si>
  <si>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</si>
  <si>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</si>
  <si>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</si>
  <si>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</si>
  <si>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</si>
  <si>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</si>
  <si>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</si>
  <si>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</si>
  <si>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</si>
  <si>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</si>
  <si>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</si>
  <si>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</si>
  <si>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</si>
  <si>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</si>
  <si>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</si>
  <si>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</si>
  <si>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</si>
  <si>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</si>
  <si>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</si>
  <si>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</si>
  <si>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</si>
  <si>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</si>
  <si>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</si>
  <si>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</si>
  <si>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</si>
  <si>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</si>
  <si>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</si>
  <si>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</si>
  <si>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</si>
  <si>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</si>
  <si>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</si>
  <si>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</si>
  <si>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</si>
  <si>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</si>
  <si>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</si>
  <si>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</si>
  <si>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</si>
  <si>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</si>
  <si>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</si>
  <si>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</si>
  <si>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</si>
  <si>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</si>
  <si>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</si>
  <si>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</si>
  <si>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</si>
  <si>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</si>
  <si>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</si>
  <si>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</si>
  <si>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</si>
  <si>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</si>
  <si>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</si>
  <si>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</si>
  <si>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</si>
  <si>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</si>
  <si>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</si>
  <si>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</si>
  <si>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</si>
  <si>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</si>
  <si>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</si>
  <si>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</si>
  <si>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</si>
  <si>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</si>
  <si>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</si>
  <si>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</si>
  <si>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</si>
  <si>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</si>
  <si>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</si>
  <si>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</si>
  <si>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</si>
  <si>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</si>
  <si>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</si>
  <si>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</si>
  <si>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</si>
  <si>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</si>
  <si>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</si>
  <si>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</si>
  <si>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</si>
  <si>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</si>
  <si>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</si>
  <si>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</si>
  <si>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</si>
  <si>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</si>
  <si>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</si>
  <si>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</si>
  <si>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</si>
  <si>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</si>
  <si>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</si>
  <si>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</si>
  <si>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</si>
  <si>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</si>
  <si>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</si>
  <si>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</si>
  <si>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</si>
  <si>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</si>
  <si>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</si>
  <si>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</si>
  <si>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</si>
  <si>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</si>
  <si>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</si>
  <si>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</si>
  <si>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</si>
  <si>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</si>
  <si>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</si>
  <si>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</si>
  <si>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</si>
  <si>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</si>
  <si>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</si>
  <si>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</si>
  <si>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</si>
  <si>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</si>
  <si>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</si>
  <si>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</si>
  <si>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</si>
  <si>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</si>
  <si>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</si>
  <si>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</si>
  <si>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</si>
  <si>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</si>
  <si>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</si>
  <si>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</si>
  <si>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</si>
  <si>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</si>
  <si>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</si>
  <si>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</si>
  <si>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</si>
  <si>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</si>
  <si>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</si>
  <si>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</si>
  <si>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</si>
  <si>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</si>
  <si>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</si>
  <si>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</si>
  <si>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</si>
  <si>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</si>
  <si>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</si>
  <si>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</si>
  <si>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</si>
  <si>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</si>
  <si>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</si>
  <si>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</si>
  <si>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</si>
  <si>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</si>
  <si>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</si>
  <si>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</si>
  <si>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</si>
  <si>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</si>
  <si>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</si>
  <si>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</si>
  <si>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</si>
  <si>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</si>
  <si>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</si>
  <si>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</si>
  <si>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</si>
  <si>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</si>
  <si>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</si>
  <si>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</si>
  <si>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</si>
  <si>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</si>
  <si>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</si>
  <si>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</si>
  <si>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</si>
  <si>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</si>
  <si>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</si>
  <si>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</si>
  <si>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</si>
  <si>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</si>
  <si>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</si>
  <si>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</si>
  <si>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</si>
  <si>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</si>
  <si>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</si>
  <si>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</si>
  <si>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</si>
  <si>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</si>
  <si>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</si>
  <si>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</si>
  <si>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</si>
  <si>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</si>
  <si>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</si>
  <si>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</si>
  <si>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</si>
  <si>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</si>
  <si>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</si>
  <si>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</si>
  <si>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</si>
  <si>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</si>
  <si>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</si>
  <si>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</si>
  <si>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</si>
  <si>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</si>
  <si>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</si>
  <si>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</si>
  <si>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</si>
  <si>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</si>
  <si>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</si>
  <si>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</si>
  <si>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</si>
  <si>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</si>
  <si>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</si>
  <si>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</si>
  <si>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</si>
  <si>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</si>
  <si>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</si>
  <si>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</si>
  <si>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</si>
  <si>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</si>
  <si>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</si>
  <si>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</si>
  <si>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</si>
  <si>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</si>
  <si>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</si>
  <si>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</si>
  <si>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</si>
  <si>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</si>
  <si>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</si>
  <si>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</si>
  <si>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</si>
  <si>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</si>
  <si>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</si>
  <si>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</si>
  <si>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</si>
  <si>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</si>
  <si>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</si>
  <si>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</si>
  <si>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</si>
  <si>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</si>
  <si>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</si>
  <si>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</si>
  <si>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</si>
  <si>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</si>
  <si>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</si>
  <si>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</si>
  <si>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</si>
  <si>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</si>
  <si>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</si>
  <si>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</si>
  <si>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</si>
  <si>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</si>
  <si>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</si>
  <si>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</si>
  <si>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</si>
  <si>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</si>
  <si>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</si>
  <si>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</si>
  <si>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</si>
  <si>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</si>
  <si>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</si>
  <si>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</si>
  <si>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</si>
  <si>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</si>
  <si>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</si>
  <si>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</si>
  <si>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</si>
  <si>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</si>
  <si>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</si>
  <si>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</si>
  <si>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</si>
  <si>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</si>
  <si>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</si>
  <si>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</si>
  <si>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</si>
  <si>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</si>
  <si>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</si>
  <si>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</si>
  <si>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</si>
  <si>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</si>
  <si>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</si>
  <si>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</si>
  <si>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</si>
  <si>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</si>
  <si>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</si>
  <si>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</si>
  <si>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</si>
  <si>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</si>
  <si>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</si>
  <si>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</si>
  <si>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</si>
  <si>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</si>
  <si>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</si>
  <si>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</si>
  <si>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</si>
  <si>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</si>
  <si>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</si>
  <si>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</si>
  <si>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</si>
  <si>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</si>
  <si>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</si>
  <si>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</si>
  <si>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</si>
  <si>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</si>
  <si>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</si>
  <si>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</si>
  <si>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</si>
  <si>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</si>
  <si>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</si>
  <si>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</si>
  <si>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</si>
  <si>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</si>
  <si>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</si>
  <si>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</si>
  <si>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</si>
  <si>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</si>
  <si>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</si>
  <si>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</si>
  <si>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</si>
  <si>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</si>
  <si>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</si>
  <si>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</si>
  <si>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</si>
  <si>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</si>
  <si>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</si>
  <si>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</si>
  <si>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</si>
  <si>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</si>
  <si>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</si>
  <si>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</si>
  <si>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</si>
  <si>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</si>
  <si>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</si>
  <si>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</si>
  <si>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</si>
  <si>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</si>
  <si>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</si>
  <si>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</si>
  <si>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</si>
  <si>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</si>
  <si>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</si>
  <si>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</si>
  <si>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</si>
  <si>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</si>
  <si>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</si>
  <si>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</si>
  <si>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</si>
  <si>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</si>
  <si>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</si>
  <si>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</si>
  <si>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</si>
  <si>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</si>
  <si>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</si>
  <si>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</si>
  <si>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</si>
  <si>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</si>
  <si>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</si>
  <si>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</si>
  <si>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</si>
  <si>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</si>
  <si>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</si>
  <si>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</si>
  <si>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</si>
  <si>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</si>
  <si>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</si>
  <si>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</si>
  <si>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</si>
  <si>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</si>
  <si>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</si>
  <si>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</si>
  <si>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</si>
  <si>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</si>
  <si>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</si>
  <si>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</si>
  <si>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</si>
  <si>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</si>
  <si>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</si>
  <si>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</si>
  <si>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</si>
  <si>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</si>
  <si>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</si>
  <si>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</si>
  <si>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</si>
  <si>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</si>
  <si>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</si>
  <si>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</si>
  <si>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</si>
  <si>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</si>
  <si>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</si>
  <si>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</si>
  <si>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</si>
  <si>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</si>
  <si>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</si>
  <si>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</si>
  <si>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</si>
  <si>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</si>
  <si>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</si>
  <si>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</si>
  <si>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</si>
  <si>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</si>
  <si>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</si>
  <si>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</si>
  <si>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</si>
  <si>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</si>
  <si>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</si>
  <si>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</si>
  <si>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</si>
  <si>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</si>
  <si>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</si>
  <si>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</si>
  <si>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</si>
  <si>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</si>
  <si>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</si>
  <si>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</si>
  <si>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</si>
  <si>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</si>
  <si>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</si>
  <si>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</si>
  <si>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</si>
  <si>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</si>
  <si>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</si>
  <si>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</si>
  <si>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</si>
  <si>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</si>
  <si>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</si>
  <si>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</si>
  <si>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</si>
  <si>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</si>
  <si>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</si>
  <si>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</si>
  <si>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</si>
  <si>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</si>
  <si>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</si>
  <si>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</si>
  <si>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</si>
  <si>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</si>
  <si>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</si>
  <si>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</si>
  <si>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</si>
  <si>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</si>
  <si>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</si>
  <si>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</si>
  <si>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</si>
  <si>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</si>
  <si>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</si>
  <si>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</si>
  <si>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</si>
  <si>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</si>
  <si>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</si>
  <si>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</si>
  <si>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</si>
  <si>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</si>
  <si>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</si>
  <si>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</si>
  <si>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</si>
  <si>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</si>
  <si>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</si>
  <si>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</si>
  <si>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</si>
  <si>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</si>
  <si>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</si>
  <si>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</si>
  <si>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</si>
  <si>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</si>
  <si>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</si>
  <si>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</si>
  <si>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</si>
  <si>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</si>
  <si>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</si>
  <si>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</si>
  <si>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</si>
  <si>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</si>
  <si>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</si>
  <si>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</si>
  <si>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</si>
  <si>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</si>
  <si>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</si>
  <si>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</si>
  <si>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</si>
  <si>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</si>
  <si>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</si>
  <si>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</si>
  <si>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</si>
  <si>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</si>
  <si>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</si>
  <si>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</si>
  <si>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</si>
  <si>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</si>
  <si>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</si>
  <si>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</si>
  <si>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</si>
  <si>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</si>
  <si>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</si>
  <si>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</si>
  <si>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</si>
  <si>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</si>
  <si>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</si>
  <si>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</si>
  <si>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</si>
  <si>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</si>
  <si>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</si>
  <si>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</si>
  <si>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</si>
  <si>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</si>
  <si>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</si>
  <si>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</si>
  <si>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</si>
  <si>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</si>
  <si>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</si>
  <si>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</si>
  <si>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</si>
  <si>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</si>
  <si>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</si>
  <si>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</si>
  <si>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</si>
  <si>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</si>
  <si>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</si>
  <si>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</si>
  <si>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</si>
  <si>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</si>
  <si>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</si>
  <si>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</si>
  <si>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</si>
  <si>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</si>
  <si>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</si>
  <si>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</si>
  <si>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</si>
  <si>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</si>
  <si>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</si>
  <si>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</si>
  <si>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</si>
  <si>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</si>
  <si>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</si>
  <si>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</si>
  <si>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</si>
  <si>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</si>
  <si>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</si>
  <si>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</si>
  <si>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</si>
  <si>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</si>
  <si>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</si>
  <si>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</si>
  <si>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</si>
  <si>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</si>
  <si>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</si>
  <si>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</si>
  <si>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</si>
  <si>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</si>
  <si>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</si>
  <si>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</si>
  <si>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</si>
  <si>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</si>
  <si>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</si>
  <si>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</si>
  <si>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</si>
  <si>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</si>
  <si>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</si>
  <si>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</si>
  <si>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</si>
  <si>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</si>
  <si>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</si>
  <si>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</si>
  <si>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</si>
  <si>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</si>
  <si>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</si>
  <si>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</si>
  <si>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</si>
  <si>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</si>
  <si>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</si>
  <si>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</si>
  <si>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</si>
  <si>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</si>
  <si>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</si>
  <si>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</si>
  <si>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</si>
  <si>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</si>
  <si>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</si>
  <si>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</si>
  <si>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</si>
  <si>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</si>
  <si>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</si>
  <si>
    <t>Oleotecno Hydraulic Components SRL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</si>
</sst>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">
      <c r="A1" s="1" t="s">
        <v>962</v>
      </c>
      <c r="B1" s="2"/>
      <c r="Z1" s="695">
        <v>1</v>
      </c>
      <c r="AA1" s="696">
        <f>IF(ISBLANK(_endDate),"",_endDate)</f>
        <v>45291</v>
      </c>
    </row>
    <row r="2" spans="1:27" ht="15">
      <c r="A2" s="683" t="s">
        <v>963</v>
      </c>
      <c r="B2" s="678"/>
      <c r="Z2" s="695">
        <v>2</v>
      </c>
      <c r="AA2" s="696">
        <f>IF(ISBLANK(_pdeReportingDate),"",_pdeReportingDate)</f>
        <v>45378</v>
      </c>
    </row>
    <row r="3" spans="1:27" ht="15">
      <c r="A3" s="679" t="s">
        <v>961</v>
      </c>
      <c r="B3" s="680"/>
      <c r="Z3" s="695">
        <v>3</v>
      </c>
      <c r="AA3" s="696" t="str">
        <f>IF(ISBLANK(_authorName),"",_authorName)</f>
        <v>Марин Петров Маринов</v>
      </c>
    </row>
    <row r="4" spans="1:2" ht="15">
      <c r="A4" s="677" t="s">
        <v>987</v>
      </c>
      <c r="B4" s="678"/>
    </row>
    <row r="5" spans="1:2" ht="46.5">
      <c r="A5" s="681" t="s">
        <v>928</v>
      </c>
      <c r="B5" s="68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5">
        <v>44927</v>
      </c>
    </row>
    <row r="10" spans="1:2" ht="15">
      <c r="A10" s="7" t="s">
        <v>2</v>
      </c>
      <c r="B10" s="575">
        <v>45291</v>
      </c>
    </row>
    <row r="11" spans="1:2" ht="15">
      <c r="A11" s="7" t="s">
        <v>975</v>
      </c>
      <c r="B11" s="575">
        <v>45378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4" t="s">
        <v>989</v>
      </c>
    </row>
    <row r="15" spans="1:2" ht="15">
      <c r="A15" s="10" t="s">
        <v>967</v>
      </c>
      <c r="B15" s="576" t="s">
        <v>923</v>
      </c>
    </row>
    <row r="16" spans="1:2" ht="15">
      <c r="A16" s="7" t="s">
        <v>3</v>
      </c>
      <c r="B16" s="574" t="s">
        <v>990</v>
      </c>
    </row>
    <row r="17" spans="1:2" ht="15">
      <c r="A17" s="7" t="s">
        <v>920</v>
      </c>
      <c r="B17" s="574" t="s">
        <v>991</v>
      </c>
    </row>
    <row r="18" spans="1:2" ht="15">
      <c r="A18" s="7" t="s">
        <v>919</v>
      </c>
      <c r="B18" s="574" t="s">
        <v>992</v>
      </c>
    </row>
    <row r="19" spans="1:2" ht="15">
      <c r="A19" s="7" t="s">
        <v>4</v>
      </c>
      <c r="B19" s="574" t="s">
        <v>993</v>
      </c>
    </row>
    <row r="20" spans="1:2" ht="15">
      <c r="A20" s="7" t="s">
        <v>5</v>
      </c>
      <c r="B20" s="574" t="s">
        <v>993</v>
      </c>
    </row>
    <row r="21" spans="1:2" ht="15">
      <c r="A21" s="10" t="s">
        <v>6</v>
      </c>
      <c r="B21" s="576" t="s">
        <v>994</v>
      </c>
    </row>
    <row r="22" spans="1:2" ht="15">
      <c r="A22" s="10" t="s">
        <v>917</v>
      </c>
      <c r="B22" s="576" t="s">
        <v>995</v>
      </c>
    </row>
    <row r="23" spans="1:2" ht="15">
      <c r="A23" s="10" t="s">
        <v>7</v>
      </c>
      <c r="B23" s="685" t="s">
        <v>996</v>
      </c>
    </row>
    <row r="24" spans="1:2" ht="15">
      <c r="A24" s="10" t="s">
        <v>918</v>
      </c>
      <c r="B24" s="686" t="s">
        <v>997</v>
      </c>
    </row>
    <row r="25" spans="1:2" ht="15">
      <c r="A25" s="7" t="s">
        <v>921</v>
      </c>
      <c r="B25" s="687"/>
    </row>
    <row r="26" spans="1:2" ht="15">
      <c r="A26" s="10" t="s">
        <v>968</v>
      </c>
      <c r="B26" s="576" t="s">
        <v>998</v>
      </c>
    </row>
    <row r="27" spans="1:2" ht="15">
      <c r="A27" s="10" t="s">
        <v>969</v>
      </c>
      <c r="B27" s="576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">
      <c r="A2" s="65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">
      <c r="A3" s="659" t="str">
        <f>CONCATENATE("за периода от ",TEXT(startDate,"dd.mm.yyyy г.")," до ",TEXT(endDate,"dd.mm.yyyy г."))</f>
        <v>за периода от 01.01.2023 г. до 31.12.2023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157335</v>
      </c>
      <c r="D6" s="671">
        <f aca="true" t="shared" si="0" ref="D6:D15">C6-E6</f>
        <v>0</v>
      </c>
      <c r="E6" s="670">
        <f>'1-Баланс'!G95</f>
        <v>157335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126325</v>
      </c>
      <c r="D7" s="671">
        <f t="shared" si="0"/>
        <v>86892</v>
      </c>
      <c r="E7" s="670">
        <f>'1-Баланс'!G18</f>
        <v>39433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33149</v>
      </c>
      <c r="D8" s="671">
        <f t="shared" si="0"/>
        <v>0</v>
      </c>
      <c r="E8" s="670">
        <f>ABS('2-Отчет за доходите'!C44)-ABS('2-Отчет за доходите'!G44)</f>
        <v>33149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23310</v>
      </c>
      <c r="D9" s="671">
        <f t="shared" si="0"/>
        <v>0</v>
      </c>
      <c r="E9" s="670">
        <f>'3-Отчет за паричния поток'!C45</f>
        <v>23310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20346</v>
      </c>
      <c r="D10" s="671">
        <f t="shared" si="0"/>
        <v>0</v>
      </c>
      <c r="E10" s="670">
        <f>'3-Отчет за паричния поток'!C46</f>
        <v>20346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126325</v>
      </c>
      <c r="D11" s="671">
        <f t="shared" si="0"/>
        <v>0</v>
      </c>
      <c r="E11" s="670">
        <f>'4-Отчет за собствения капитал'!L34</f>
        <v>126325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23827</v>
      </c>
      <c r="D12" s="671">
        <f t="shared" si="0"/>
        <v>0</v>
      </c>
      <c r="E12" s="670">
        <f>'Справка 5'!C27+'Справка 5'!C97</f>
        <v>23827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336</v>
      </c>
      <c r="D15" s="671">
        <f t="shared" si="0"/>
        <v>0.5</v>
      </c>
      <c r="E15" s="670">
        <f>'Справка 5'!C148+'Справка 5'!C78</f>
        <v>335.5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0.7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0.14889861113606553</v>
      </c>
      <c r="E3" s="642"/>
    </row>
    <row r="4" spans="1:4" ht="30.7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0.2624104492380764</v>
      </c>
    </row>
    <row r="5" spans="1:4" ht="30.7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1.0689777491131893</v>
      </c>
    </row>
    <row r="6" spans="1:4" ht="30.7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0.21069056471859407</v>
      </c>
    </row>
    <row r="7" spans="1:4" ht="24" customHeight="1">
      <c r="A7" s="641" t="s">
        <v>892</v>
      </c>
      <c r="B7" s="639"/>
      <c r="C7" s="639"/>
      <c r="D7" s="640"/>
    </row>
    <row r="8" spans="1:4" ht="30.7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1.1959408083289467</v>
      </c>
    </row>
    <row r="9" spans="1:4" ht="24" customHeight="1">
      <c r="A9" s="641" t="s">
        <v>895</v>
      </c>
      <c r="B9" s="639"/>
      <c r="C9" s="639"/>
      <c r="D9" s="640"/>
    </row>
    <row r="10" spans="1:4" ht="30.75">
      <c r="A10" s="589">
        <v>6</v>
      </c>
      <c r="B10" s="587" t="s">
        <v>896</v>
      </c>
      <c r="C10" s="588" t="s">
        <v>897</v>
      </c>
      <c r="D10" s="637">
        <f>'1-Баланс'!C94/'1-Баланс'!G79</f>
        <v>3.4092699327569647</v>
      </c>
    </row>
    <row r="11" spans="1:4" ht="62.25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2.291114313160423</v>
      </c>
    </row>
    <row r="12" spans="1:4" ht="46.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0.9773294908741594</v>
      </c>
    </row>
    <row r="13" spans="1:4" ht="30.75">
      <c r="A13" s="589">
        <v>9</v>
      </c>
      <c r="B13" s="587" t="s">
        <v>900</v>
      </c>
      <c r="C13" s="588" t="s">
        <v>901</v>
      </c>
      <c r="D13" s="637">
        <f>'1-Баланс'!C92/'1-Баланс'!G79</f>
        <v>0.9772334293948127</v>
      </c>
    </row>
    <row r="14" spans="1:4" ht="24" customHeight="1">
      <c r="A14" s="641" t="s">
        <v>902</v>
      </c>
      <c r="B14" s="639"/>
      <c r="C14" s="639"/>
      <c r="D14" s="640"/>
    </row>
    <row r="15" spans="1:4" ht="30.7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2.8813190795433954</v>
      </c>
    </row>
    <row r="16" spans="1:4" ht="30.7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1.4149934852385038</v>
      </c>
    </row>
    <row r="17" spans="1:4" ht="24" customHeight="1">
      <c r="A17" s="641" t="s">
        <v>905</v>
      </c>
      <c r="B17" s="639"/>
      <c r="C17" s="639"/>
      <c r="D17" s="640"/>
    </row>
    <row r="18" spans="1:4" ht="30.7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0.07464381203530747</v>
      </c>
    </row>
    <row r="19" spans="1:4" ht="30.75">
      <c r="A19" s="589">
        <v>13</v>
      </c>
      <c r="B19" s="587" t="s">
        <v>932</v>
      </c>
      <c r="C19" s="588" t="s">
        <v>906</v>
      </c>
      <c r="D19" s="637">
        <f>D4/D5</f>
        <v>0.24547793390065306</v>
      </c>
    </row>
    <row r="20" spans="1:4" ht="30.75">
      <c r="A20" s="589">
        <v>14</v>
      </c>
      <c r="B20" s="587" t="s">
        <v>907</v>
      </c>
      <c r="C20" s="588" t="s">
        <v>908</v>
      </c>
      <c r="D20" s="637">
        <f>D6/D5</f>
        <v>0.19709536975243905</v>
      </c>
    </row>
    <row r="21" spans="1:5" ht="1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36853</v>
      </c>
      <c r="E21" s="694"/>
    </row>
    <row r="22" spans="1:4" ht="46.5">
      <c r="A22" s="589">
        <v>16</v>
      </c>
      <c r="B22" s="587" t="s">
        <v>913</v>
      </c>
      <c r="C22" s="588" t="s">
        <v>914</v>
      </c>
      <c r="D22" s="643">
        <f>D21/'1-Баланс'!G37</f>
        <v>0.2917316445675836</v>
      </c>
    </row>
    <row r="23" spans="1:4" ht="30.7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0.21035759858080982</v>
      </c>
    </row>
    <row r="24" spans="1:4" ht="30.7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0.6554223997632785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">
      <c r="C2" s="577"/>
      <c r="F2" s="498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78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4984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78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18917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78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23333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78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3179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78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360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78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254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78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3129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78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78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54156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78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78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78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30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78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88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78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78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78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118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78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78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78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78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24163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78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23827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78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78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78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78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78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78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78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78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78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78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24163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78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3638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78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78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78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4169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78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7807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78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78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110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78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86354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78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15215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78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813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78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78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6964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78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78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78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22992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78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4065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78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22214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78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322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78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78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78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750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78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78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78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27353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78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78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78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78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78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78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78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78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78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20339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78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78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78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20346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78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288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78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70981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78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157335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78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78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78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78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78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78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78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78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78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11023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78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78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78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78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78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17596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78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36147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78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36147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78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78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78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33149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78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78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69296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78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126325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78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78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78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78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8317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78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78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78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78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8317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78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1873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78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78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78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78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10190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78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78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78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20565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78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451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78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78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11228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78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697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78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6261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78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1137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78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774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78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255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78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78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20820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78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78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78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78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20820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78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157335</v>
      </c>
    </row>
    <row r="126" spans="3:6" s="494" customFormat="1" ht="15">
      <c r="C126" s="577"/>
      <c r="F126" s="498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78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101033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78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13958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78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10460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78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48881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78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10261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78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152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78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1241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78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1697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78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78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78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187683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78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3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78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78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132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78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249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78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384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78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188067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78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36850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78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78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78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188067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78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36850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78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3701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78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3701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78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78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78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33149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78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78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33149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78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224917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78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219651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78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78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1516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78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1461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78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222628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78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208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78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208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78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78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2030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78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78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46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78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78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2081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78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224917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78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78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78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78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224917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78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78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78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78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78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224917</v>
      </c>
    </row>
    <row r="180" spans="3:6" s="494" customFormat="1" ht="15">
      <c r="C180" s="577"/>
      <c r="F180" s="498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78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247611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78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-144162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78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78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-58647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78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-243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78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-3710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78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3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78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78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-76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78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-703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78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40073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78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-13296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78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18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78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78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78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78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-15446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78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78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78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78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78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-28724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78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78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78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78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78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-46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78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78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-16297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78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2030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78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-14313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78">
        <f t="shared" si="20"/>
        <v>45291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-2964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78">
        <f t="shared" si="20"/>
        <v>45291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23310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78">
        <f t="shared" si="20"/>
        <v>45291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20346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78">
        <f t="shared" si="20"/>
        <v>45291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14307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78">
        <f t="shared" si="20"/>
        <v>45291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6039</v>
      </c>
    </row>
    <row r="217" spans="3:6" s="494" customFormat="1" ht="15">
      <c r="C217" s="577"/>
      <c r="F217" s="498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78">
        <f aca="true" t="shared" si="23" ref="C218:C281">endDate</f>
        <v>45291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39433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78">
        <f t="shared" si="23"/>
        <v>45291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78">
        <f t="shared" si="23"/>
        <v>45291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78">
        <f t="shared" si="23"/>
        <v>45291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78">
        <f t="shared" si="23"/>
        <v>45291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39433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78">
        <f t="shared" si="23"/>
        <v>45291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78">
        <f t="shared" si="23"/>
        <v>45291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78">
        <f t="shared" si="23"/>
        <v>45291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78">
        <f t="shared" si="23"/>
        <v>45291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78">
        <f t="shared" si="23"/>
        <v>45291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78">
        <f t="shared" si="23"/>
        <v>45291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78">
        <f t="shared" si="23"/>
        <v>45291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78">
        <f t="shared" si="23"/>
        <v>45291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78">
        <f t="shared" si="23"/>
        <v>45291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78">
        <f t="shared" si="23"/>
        <v>45291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78">
        <f t="shared" si="23"/>
        <v>45291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78">
        <f t="shared" si="23"/>
        <v>45291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78">
        <f t="shared" si="23"/>
        <v>45291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78">
        <f t="shared" si="23"/>
        <v>45291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39433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78">
        <f t="shared" si="23"/>
        <v>45291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78">
        <f t="shared" si="23"/>
        <v>45291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78">
        <f t="shared" si="23"/>
        <v>45291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39433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78">
        <f t="shared" si="23"/>
        <v>45291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2509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78">
        <f t="shared" si="23"/>
        <v>45291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78">
        <f t="shared" si="23"/>
        <v>45291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78">
        <f t="shared" si="23"/>
        <v>45291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78">
        <f t="shared" si="23"/>
        <v>45291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2509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78">
        <f t="shared" si="23"/>
        <v>45291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78">
        <f t="shared" si="23"/>
        <v>45291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78">
        <f t="shared" si="23"/>
        <v>45291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78">
        <f t="shared" si="23"/>
        <v>45291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78">
        <f t="shared" si="23"/>
        <v>45291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78">
        <f t="shared" si="23"/>
        <v>45291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78">
        <f t="shared" si="23"/>
        <v>45291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78">
        <f t="shared" si="23"/>
        <v>45291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78">
        <f t="shared" si="23"/>
        <v>45291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78">
        <f t="shared" si="23"/>
        <v>45291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78">
        <f t="shared" si="23"/>
        <v>45291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78">
        <f t="shared" si="23"/>
        <v>45291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78">
        <f t="shared" si="23"/>
        <v>45291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78">
        <f t="shared" si="23"/>
        <v>45291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2509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78">
        <f t="shared" si="23"/>
        <v>45291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78">
        <f t="shared" si="23"/>
        <v>45291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78">
        <f t="shared" si="23"/>
        <v>45291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2509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78">
        <f t="shared" si="23"/>
        <v>45291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11037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78">
        <f t="shared" si="23"/>
        <v>45291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78">
        <f t="shared" si="23"/>
        <v>45291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78">
        <f t="shared" si="23"/>
        <v>45291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78">
        <f t="shared" si="23"/>
        <v>45291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11037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78">
        <f t="shared" si="23"/>
        <v>45291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78">
        <f t="shared" si="23"/>
        <v>45291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78">
        <f t="shared" si="23"/>
        <v>45291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78">
        <f t="shared" si="23"/>
        <v>45291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78">
        <f t="shared" si="23"/>
        <v>45291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78">
        <f t="shared" si="23"/>
        <v>45291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78">
        <f t="shared" si="23"/>
        <v>45291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78">
        <f t="shared" si="23"/>
        <v>45291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78">
        <f t="shared" si="23"/>
        <v>45291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78">
        <f t="shared" si="23"/>
        <v>45291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78">
        <f t="shared" si="23"/>
        <v>45291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78">
        <f t="shared" si="23"/>
        <v>45291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78">
        <f t="shared" si="23"/>
        <v>45291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-14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78">
        <f t="shared" si="23"/>
        <v>45291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11023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78">
        <f t="shared" si="23"/>
        <v>45291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78">
        <f aca="true" t="shared" si="26" ref="C282:C345">endDate</f>
        <v>45291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78">
        <f t="shared" si="26"/>
        <v>45291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11023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78">
        <f t="shared" si="26"/>
        <v>45291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3945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78">
        <f t="shared" si="26"/>
        <v>45291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78">
        <f t="shared" si="26"/>
        <v>45291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78">
        <f t="shared" si="26"/>
        <v>45291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78">
        <f t="shared" si="26"/>
        <v>45291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3945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78">
        <f t="shared" si="26"/>
        <v>45291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78">
        <f t="shared" si="26"/>
        <v>45291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78">
        <f t="shared" si="26"/>
        <v>45291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78">
        <f t="shared" si="26"/>
        <v>45291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78">
        <f t="shared" si="26"/>
        <v>45291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78">
        <f t="shared" si="26"/>
        <v>45291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78">
        <f t="shared" si="26"/>
        <v>45291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78">
        <f t="shared" si="26"/>
        <v>45291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78">
        <f t="shared" si="26"/>
        <v>45291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78">
        <f t="shared" si="26"/>
        <v>45291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78">
        <f t="shared" si="26"/>
        <v>45291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78">
        <f t="shared" si="26"/>
        <v>45291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78">
        <f t="shared" si="26"/>
        <v>45291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78">
        <f t="shared" si="26"/>
        <v>45291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3945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78">
        <f t="shared" si="26"/>
        <v>45291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78">
        <f t="shared" si="26"/>
        <v>45291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78">
        <f t="shared" si="26"/>
        <v>45291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3945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78">
        <f t="shared" si="26"/>
        <v>45291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78">
        <f t="shared" si="26"/>
        <v>45291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78">
        <f t="shared" si="26"/>
        <v>45291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78">
        <f t="shared" si="26"/>
        <v>45291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78">
        <f t="shared" si="26"/>
        <v>45291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78">
        <f t="shared" si="26"/>
        <v>45291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78">
        <f t="shared" si="26"/>
        <v>45291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78">
        <f t="shared" si="26"/>
        <v>45291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78">
        <f t="shared" si="26"/>
        <v>45291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78">
        <f t="shared" si="26"/>
        <v>45291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78">
        <f t="shared" si="26"/>
        <v>45291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78">
        <f t="shared" si="26"/>
        <v>45291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78">
        <f t="shared" si="26"/>
        <v>45291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78">
        <f t="shared" si="26"/>
        <v>45291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78">
        <f t="shared" si="26"/>
        <v>45291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78">
        <f t="shared" si="26"/>
        <v>45291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78">
        <f t="shared" si="26"/>
        <v>45291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78">
        <f t="shared" si="26"/>
        <v>45291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78">
        <f t="shared" si="26"/>
        <v>45291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78">
        <f t="shared" si="26"/>
        <v>45291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78">
        <f t="shared" si="26"/>
        <v>45291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78">
        <f t="shared" si="26"/>
        <v>45291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78">
        <f t="shared" si="26"/>
        <v>45291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119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78">
        <f t="shared" si="26"/>
        <v>45291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78">
        <f t="shared" si="26"/>
        <v>45291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78">
        <f t="shared" si="26"/>
        <v>45291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78">
        <f t="shared" si="26"/>
        <v>45291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119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78">
        <f t="shared" si="26"/>
        <v>45291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78">
        <f t="shared" si="26"/>
        <v>45291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78">
        <f t="shared" si="26"/>
        <v>45291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78">
        <f t="shared" si="26"/>
        <v>45291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78">
        <f t="shared" si="26"/>
        <v>45291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78">
        <f t="shared" si="26"/>
        <v>45291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78">
        <f t="shared" si="26"/>
        <v>45291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78">
        <f t="shared" si="26"/>
        <v>45291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78">
        <f t="shared" si="26"/>
        <v>45291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78">
        <f t="shared" si="26"/>
        <v>45291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78">
        <f t="shared" si="26"/>
        <v>45291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78">
        <f t="shared" si="26"/>
        <v>45291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78">
        <f t="shared" si="26"/>
        <v>45291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78">
        <f aca="true" t="shared" si="29" ref="C346:C409">endDate</f>
        <v>45291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119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78">
        <f t="shared" si="29"/>
        <v>45291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78">
        <f t="shared" si="29"/>
        <v>45291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78">
        <f t="shared" si="29"/>
        <v>45291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119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78">
        <f t="shared" si="29"/>
        <v>45291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51906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78">
        <f t="shared" si="29"/>
        <v>45291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78">
        <f t="shared" si="29"/>
        <v>45291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78">
        <f t="shared" si="29"/>
        <v>45291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78">
        <f t="shared" si="29"/>
        <v>45291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51906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78">
        <f t="shared" si="29"/>
        <v>45291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33149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78">
        <f t="shared" si="29"/>
        <v>45291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-15773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78">
        <f t="shared" si="29"/>
        <v>45291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-15773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78">
        <f t="shared" si="29"/>
        <v>45291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78">
        <f t="shared" si="29"/>
        <v>45291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78">
        <f t="shared" si="29"/>
        <v>45291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78">
        <f t="shared" si="29"/>
        <v>45291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78">
        <f t="shared" si="29"/>
        <v>45291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78">
        <f t="shared" si="29"/>
        <v>45291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78">
        <f t="shared" si="29"/>
        <v>45291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78">
        <f t="shared" si="29"/>
        <v>45291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78">
        <f t="shared" si="29"/>
        <v>45291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78">
        <f t="shared" si="29"/>
        <v>45291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14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78">
        <f t="shared" si="29"/>
        <v>45291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69296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78">
        <f t="shared" si="29"/>
        <v>45291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78">
        <f t="shared" si="29"/>
        <v>45291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78">
        <f t="shared" si="29"/>
        <v>45291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69296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78">
        <f t="shared" si="29"/>
        <v>45291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78">
        <f t="shared" si="29"/>
        <v>45291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78">
        <f t="shared" si="29"/>
        <v>45291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78">
        <f t="shared" si="29"/>
        <v>45291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78">
        <f t="shared" si="29"/>
        <v>45291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78">
        <f t="shared" si="29"/>
        <v>45291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78">
        <f t="shared" si="29"/>
        <v>45291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78">
        <f t="shared" si="29"/>
        <v>45291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78">
        <f t="shared" si="29"/>
        <v>45291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78">
        <f t="shared" si="29"/>
        <v>45291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78">
        <f t="shared" si="29"/>
        <v>45291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78">
        <f t="shared" si="29"/>
        <v>45291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78">
        <f t="shared" si="29"/>
        <v>45291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78">
        <f t="shared" si="29"/>
        <v>45291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78">
        <f t="shared" si="29"/>
        <v>45291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78">
        <f t="shared" si="29"/>
        <v>45291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78">
        <f t="shared" si="29"/>
        <v>45291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78">
        <f t="shared" si="29"/>
        <v>45291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78">
        <f t="shared" si="29"/>
        <v>45291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78">
        <f t="shared" si="29"/>
        <v>45291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78">
        <f t="shared" si="29"/>
        <v>45291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78">
        <f t="shared" si="29"/>
        <v>45291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78">
        <f t="shared" si="29"/>
        <v>45291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78">
        <f t="shared" si="29"/>
        <v>45291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78">
        <f t="shared" si="29"/>
        <v>45291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78">
        <f t="shared" si="29"/>
        <v>45291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78">
        <f t="shared" si="29"/>
        <v>45291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78">
        <f t="shared" si="29"/>
        <v>45291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78">
        <f t="shared" si="29"/>
        <v>45291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78">
        <f t="shared" si="29"/>
        <v>45291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78">
        <f t="shared" si="29"/>
        <v>45291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78">
        <f t="shared" si="29"/>
        <v>45291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78">
        <f t="shared" si="29"/>
        <v>45291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78">
        <f t="shared" si="29"/>
        <v>45291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78">
        <f t="shared" si="29"/>
        <v>45291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78">
        <f t="shared" si="29"/>
        <v>45291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78">
        <f t="shared" si="29"/>
        <v>45291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78">
        <f t="shared" si="29"/>
        <v>45291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78">
        <f aca="true" t="shared" si="32" ref="C410:C459">endDate</f>
        <v>45291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78">
        <f t="shared" si="32"/>
        <v>45291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78">
        <f t="shared" si="32"/>
        <v>45291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78">
        <f t="shared" si="32"/>
        <v>45291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78">
        <f t="shared" si="32"/>
        <v>45291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78">
        <f t="shared" si="32"/>
        <v>45291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78">
        <f t="shared" si="32"/>
        <v>45291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108949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78">
        <f t="shared" si="32"/>
        <v>45291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78">
        <f t="shared" si="32"/>
        <v>45291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78">
        <f t="shared" si="32"/>
        <v>45291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78">
        <f t="shared" si="32"/>
        <v>45291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108949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78">
        <f t="shared" si="32"/>
        <v>45291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33149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78">
        <f t="shared" si="32"/>
        <v>45291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-15773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78">
        <f t="shared" si="32"/>
        <v>45291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-15773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78">
        <f t="shared" si="32"/>
        <v>45291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78">
        <f t="shared" si="32"/>
        <v>45291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78">
        <f t="shared" si="32"/>
        <v>45291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78">
        <f t="shared" si="32"/>
        <v>45291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78">
        <f t="shared" si="32"/>
        <v>45291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78">
        <f t="shared" si="32"/>
        <v>45291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78">
        <f t="shared" si="32"/>
        <v>45291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78">
        <f t="shared" si="32"/>
        <v>45291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78">
        <f t="shared" si="32"/>
        <v>45291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78">
        <f t="shared" si="32"/>
        <v>45291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78">
        <f t="shared" si="32"/>
        <v>45291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126325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78">
        <f t="shared" si="32"/>
        <v>45291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78">
        <f t="shared" si="32"/>
        <v>45291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78">
        <f t="shared" si="32"/>
        <v>45291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126325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78">
        <f t="shared" si="32"/>
        <v>45291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78">
        <f t="shared" si="32"/>
        <v>45291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78">
        <f t="shared" si="32"/>
        <v>45291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78">
        <f t="shared" si="32"/>
        <v>45291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78">
        <f t="shared" si="32"/>
        <v>45291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78">
        <f t="shared" si="32"/>
        <v>45291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78">
        <f t="shared" si="32"/>
        <v>45291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78">
        <f t="shared" si="32"/>
        <v>45291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78">
        <f t="shared" si="32"/>
        <v>45291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78">
        <f t="shared" si="32"/>
        <v>45291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78">
        <f t="shared" si="32"/>
        <v>45291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78">
        <f t="shared" si="32"/>
        <v>45291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78">
        <f t="shared" si="32"/>
        <v>45291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78">
        <f t="shared" si="32"/>
        <v>45291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78">
        <f t="shared" si="32"/>
        <v>45291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78">
        <f t="shared" si="32"/>
        <v>45291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78">
        <f t="shared" si="32"/>
        <v>45291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78">
        <f t="shared" si="32"/>
        <v>45291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78">
        <f t="shared" si="32"/>
        <v>45291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78">
        <f t="shared" si="32"/>
        <v>45291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78">
        <f t="shared" si="32"/>
        <v>45291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78">
        <f t="shared" si="32"/>
        <v>45291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">
      <c r="C460" s="577"/>
      <c r="F460" s="498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78">
        <f aca="true" t="shared" si="35" ref="C461:C524">endDate</f>
        <v>45291</v>
      </c>
      <c r="D461" s="105" t="s">
        <v>523</v>
      </c>
      <c r="E461" s="493">
        <v>1</v>
      </c>
      <c r="F461" s="105" t="s">
        <v>522</v>
      </c>
      <c r="H461" s="105">
        <f>'Справка 6'!D11</f>
        <v>4984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78">
        <f t="shared" si="35"/>
        <v>45291</v>
      </c>
      <c r="D462" s="105" t="s">
        <v>526</v>
      </c>
      <c r="E462" s="493">
        <v>1</v>
      </c>
      <c r="F462" s="105" t="s">
        <v>525</v>
      </c>
      <c r="H462" s="105">
        <f>'Справка 6'!D12</f>
        <v>33536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78">
        <f t="shared" si="35"/>
        <v>45291</v>
      </c>
      <c r="D463" s="105" t="s">
        <v>529</v>
      </c>
      <c r="E463" s="493">
        <v>1</v>
      </c>
      <c r="F463" s="105" t="s">
        <v>528</v>
      </c>
      <c r="H463" s="105">
        <f>'Справка 6'!D13</f>
        <v>129128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78">
        <f t="shared" si="35"/>
        <v>45291</v>
      </c>
      <c r="D464" s="105" t="s">
        <v>532</v>
      </c>
      <c r="E464" s="493">
        <v>1</v>
      </c>
      <c r="F464" s="105" t="s">
        <v>531</v>
      </c>
      <c r="H464" s="105">
        <f>'Справка 6'!D14</f>
        <v>5356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78">
        <f t="shared" si="35"/>
        <v>45291</v>
      </c>
      <c r="D465" s="105" t="s">
        <v>535</v>
      </c>
      <c r="E465" s="493">
        <v>1</v>
      </c>
      <c r="F465" s="105" t="s">
        <v>534</v>
      </c>
      <c r="H465" s="105">
        <f>'Справка 6'!D15</f>
        <v>1544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78">
        <f t="shared" si="35"/>
        <v>45291</v>
      </c>
      <c r="D466" s="105" t="s">
        <v>537</v>
      </c>
      <c r="E466" s="493">
        <v>1</v>
      </c>
      <c r="F466" s="105" t="s">
        <v>536</v>
      </c>
      <c r="H466" s="105">
        <f>'Справка 6'!D16</f>
        <v>1543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78">
        <f t="shared" si="35"/>
        <v>45291</v>
      </c>
      <c r="D467" s="105" t="s">
        <v>540</v>
      </c>
      <c r="E467" s="493">
        <v>1</v>
      </c>
      <c r="F467" s="105" t="s">
        <v>539</v>
      </c>
      <c r="H467" s="105">
        <f>'Справка 6'!D17</f>
        <v>1352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78">
        <f t="shared" si="35"/>
        <v>45291</v>
      </c>
      <c r="D468" s="105" t="s">
        <v>543</v>
      </c>
      <c r="E468" s="493">
        <v>1</v>
      </c>
      <c r="F468" s="105" t="s">
        <v>542</v>
      </c>
      <c r="H468" s="105">
        <f>'Справка 6'!D18</f>
        <v>374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78">
        <f t="shared" si="35"/>
        <v>45291</v>
      </c>
      <c r="D469" s="105" t="s">
        <v>545</v>
      </c>
      <c r="E469" s="493">
        <v>1</v>
      </c>
      <c r="F469" s="105" t="s">
        <v>828</v>
      </c>
      <c r="H469" s="105">
        <f>'Справка 6'!D19</f>
        <v>177817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78">
        <f t="shared" si="35"/>
        <v>45291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78">
        <f t="shared" si="35"/>
        <v>45291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78">
        <f t="shared" si="35"/>
        <v>45291</v>
      </c>
      <c r="D472" s="105" t="s">
        <v>553</v>
      </c>
      <c r="E472" s="493">
        <v>1</v>
      </c>
      <c r="F472" s="105" t="s">
        <v>552</v>
      </c>
      <c r="H472" s="105">
        <f>'Справка 6'!D24</f>
        <v>114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78">
        <f t="shared" si="35"/>
        <v>45291</v>
      </c>
      <c r="D473" s="105" t="s">
        <v>555</v>
      </c>
      <c r="E473" s="493">
        <v>1</v>
      </c>
      <c r="F473" s="105" t="s">
        <v>554</v>
      </c>
      <c r="H473" s="105">
        <f>'Справка 6'!D25</f>
        <v>2685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78">
        <f t="shared" si="35"/>
        <v>45291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78">
        <f t="shared" si="35"/>
        <v>45291</v>
      </c>
      <c r="D475" s="105" t="s">
        <v>558</v>
      </c>
      <c r="E475" s="493">
        <v>1</v>
      </c>
      <c r="F475" s="105" t="s">
        <v>542</v>
      </c>
      <c r="H475" s="105">
        <f>'Справка 6'!D27</f>
        <v>276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78">
        <f t="shared" si="35"/>
        <v>45291</v>
      </c>
      <c r="D476" s="105" t="s">
        <v>560</v>
      </c>
      <c r="E476" s="493">
        <v>1</v>
      </c>
      <c r="F476" s="105" t="s">
        <v>863</v>
      </c>
      <c r="H476" s="105">
        <f>'Справка 6'!D28</f>
        <v>3075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78">
        <f t="shared" si="35"/>
        <v>45291</v>
      </c>
      <c r="D477" s="105" t="s">
        <v>562</v>
      </c>
      <c r="E477" s="493">
        <v>1</v>
      </c>
      <c r="F477" s="105" t="s">
        <v>561</v>
      </c>
      <c r="H477" s="105">
        <f>'Справка 6'!D30</f>
        <v>400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78">
        <f t="shared" si="35"/>
        <v>45291</v>
      </c>
      <c r="D478" s="105" t="s">
        <v>563</v>
      </c>
      <c r="E478" s="493">
        <v>1</v>
      </c>
      <c r="F478" s="105" t="s">
        <v>108</v>
      </c>
      <c r="H478" s="105">
        <f>'Справка 6'!D31</f>
        <v>64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78">
        <f t="shared" si="35"/>
        <v>45291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78">
        <f t="shared" si="35"/>
        <v>45291</v>
      </c>
      <c r="D480" s="105" t="s">
        <v>565</v>
      </c>
      <c r="E480" s="493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78">
        <f t="shared" si="35"/>
        <v>45291</v>
      </c>
      <c r="D481" s="105" t="s">
        <v>566</v>
      </c>
      <c r="E481" s="493">
        <v>1</v>
      </c>
      <c r="F481" s="105" t="s">
        <v>115</v>
      </c>
      <c r="H481" s="105">
        <f>'Справка 6'!D34</f>
        <v>336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78">
        <f t="shared" si="35"/>
        <v>45291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78">
        <f t="shared" si="35"/>
        <v>45291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78">
        <f t="shared" si="35"/>
        <v>45291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78">
        <f t="shared" si="35"/>
        <v>45291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78">
        <f t="shared" si="35"/>
        <v>45291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78">
        <f t="shared" si="35"/>
        <v>45291</v>
      </c>
      <c r="D487" s="105" t="s">
        <v>576</v>
      </c>
      <c r="E487" s="493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78">
        <f t="shared" si="35"/>
        <v>45291</v>
      </c>
      <c r="D488" s="105" t="s">
        <v>578</v>
      </c>
      <c r="E488" s="493">
        <v>1</v>
      </c>
      <c r="F488" s="105" t="s">
        <v>827</v>
      </c>
      <c r="H488" s="105">
        <f>'Справка 6'!D41</f>
        <v>400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78">
        <f t="shared" si="35"/>
        <v>45291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78">
        <f t="shared" si="35"/>
        <v>45291</v>
      </c>
      <c r="D490" s="105" t="s">
        <v>583</v>
      </c>
      <c r="E490" s="493">
        <v>1</v>
      </c>
      <c r="F490" s="105" t="s">
        <v>582</v>
      </c>
      <c r="H490" s="105">
        <f>'Справка 6'!D43</f>
        <v>181292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78">
        <f t="shared" si="35"/>
        <v>45291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78">
        <f t="shared" si="35"/>
        <v>45291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78">
        <f t="shared" si="35"/>
        <v>45291</v>
      </c>
      <c r="D493" s="105" t="s">
        <v>529</v>
      </c>
      <c r="E493" s="493">
        <v>2</v>
      </c>
      <c r="F493" s="105" t="s">
        <v>528</v>
      </c>
      <c r="H493" s="105">
        <f>'Справка 6'!E13</f>
        <v>8973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78">
        <f t="shared" si="35"/>
        <v>45291</v>
      </c>
      <c r="D494" s="105" t="s">
        <v>532</v>
      </c>
      <c r="E494" s="493">
        <v>2</v>
      </c>
      <c r="F494" s="105" t="s">
        <v>531</v>
      </c>
      <c r="H494" s="105">
        <f>'Справка 6'!E14</f>
        <v>15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78">
        <f t="shared" si="35"/>
        <v>45291</v>
      </c>
      <c r="D495" s="105" t="s">
        <v>535</v>
      </c>
      <c r="E495" s="493">
        <v>2</v>
      </c>
      <c r="F495" s="105" t="s">
        <v>534</v>
      </c>
      <c r="H495" s="105">
        <f>'Справка 6'!E15</f>
        <v>31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78">
        <f t="shared" si="35"/>
        <v>45291</v>
      </c>
      <c r="D496" s="105" t="s">
        <v>537</v>
      </c>
      <c r="E496" s="493">
        <v>2</v>
      </c>
      <c r="F496" s="105" t="s">
        <v>536</v>
      </c>
      <c r="H496" s="105">
        <f>'Справка 6'!E16</f>
        <v>100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78">
        <f t="shared" si="35"/>
        <v>45291</v>
      </c>
      <c r="D497" s="105" t="s">
        <v>540</v>
      </c>
      <c r="E497" s="493">
        <v>2</v>
      </c>
      <c r="F497" s="105" t="s">
        <v>539</v>
      </c>
      <c r="H497" s="105">
        <f>'Справка 6'!E17</f>
        <v>11150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78">
        <f t="shared" si="35"/>
        <v>45291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78">
        <f t="shared" si="35"/>
        <v>45291</v>
      </c>
      <c r="D499" s="105" t="s">
        <v>545</v>
      </c>
      <c r="E499" s="493">
        <v>2</v>
      </c>
      <c r="F499" s="105" t="s">
        <v>828</v>
      </c>
      <c r="H499" s="105">
        <f>'Справка 6'!E19</f>
        <v>20269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78">
        <f t="shared" si="35"/>
        <v>45291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78">
        <f t="shared" si="35"/>
        <v>45291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78">
        <f t="shared" si="35"/>
        <v>45291</v>
      </c>
      <c r="D502" s="105" t="s">
        <v>553</v>
      </c>
      <c r="E502" s="493">
        <v>2</v>
      </c>
      <c r="F502" s="105" t="s">
        <v>552</v>
      </c>
      <c r="H502" s="105">
        <f>'Справка 6'!E24</f>
        <v>15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78">
        <f t="shared" si="35"/>
        <v>45291</v>
      </c>
      <c r="D503" s="105" t="s">
        <v>555</v>
      </c>
      <c r="E503" s="493">
        <v>2</v>
      </c>
      <c r="F503" s="105" t="s">
        <v>554</v>
      </c>
      <c r="H503" s="105">
        <f>'Справка 6'!E25</f>
        <v>153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78">
        <f t="shared" si="35"/>
        <v>45291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78">
        <f t="shared" si="35"/>
        <v>45291</v>
      </c>
      <c r="D505" s="105" t="s">
        <v>558</v>
      </c>
      <c r="E505" s="493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78">
        <f t="shared" si="35"/>
        <v>45291</v>
      </c>
      <c r="D506" s="105" t="s">
        <v>560</v>
      </c>
      <c r="E506" s="493">
        <v>2</v>
      </c>
      <c r="F506" s="105" t="s">
        <v>863</v>
      </c>
      <c r="H506" s="105">
        <f>'Справка 6'!E28</f>
        <v>168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78">
        <f t="shared" si="35"/>
        <v>45291</v>
      </c>
      <c r="D507" s="105" t="s">
        <v>562</v>
      </c>
      <c r="E507" s="493">
        <v>2</v>
      </c>
      <c r="F507" s="105" t="s">
        <v>561</v>
      </c>
      <c r="H507" s="105">
        <f>'Справка 6'!E30</f>
        <v>23763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78">
        <f t="shared" si="35"/>
        <v>45291</v>
      </c>
      <c r="D508" s="105" t="s">
        <v>563</v>
      </c>
      <c r="E508" s="493">
        <v>2</v>
      </c>
      <c r="F508" s="105" t="s">
        <v>108</v>
      </c>
      <c r="H508" s="105">
        <f>'Справка 6'!E31</f>
        <v>23763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78">
        <f t="shared" si="35"/>
        <v>45291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78">
        <f t="shared" si="35"/>
        <v>45291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78">
        <f t="shared" si="35"/>
        <v>45291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78">
        <f t="shared" si="35"/>
        <v>45291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78">
        <f t="shared" si="35"/>
        <v>45291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78">
        <f t="shared" si="35"/>
        <v>45291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78">
        <f t="shared" si="35"/>
        <v>45291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78">
        <f t="shared" si="35"/>
        <v>45291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78">
        <f t="shared" si="35"/>
        <v>45291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78">
        <f t="shared" si="35"/>
        <v>45291</v>
      </c>
      <c r="D518" s="105" t="s">
        <v>578</v>
      </c>
      <c r="E518" s="493">
        <v>2</v>
      </c>
      <c r="F518" s="105" t="s">
        <v>827</v>
      </c>
      <c r="H518" s="105">
        <f>'Справка 6'!E41</f>
        <v>23763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78">
        <f t="shared" si="35"/>
        <v>45291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78">
        <f t="shared" si="35"/>
        <v>45291</v>
      </c>
      <c r="D520" s="105" t="s">
        <v>583</v>
      </c>
      <c r="E520" s="493">
        <v>2</v>
      </c>
      <c r="F520" s="105" t="s">
        <v>582</v>
      </c>
      <c r="H520" s="105">
        <f>'Справка 6'!E43</f>
        <v>44200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78">
        <f t="shared" si="35"/>
        <v>45291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78">
        <f t="shared" si="35"/>
        <v>45291</v>
      </c>
      <c r="D522" s="105" t="s">
        <v>526</v>
      </c>
      <c r="E522" s="493">
        <v>3</v>
      </c>
      <c r="F522" s="105" t="s">
        <v>525</v>
      </c>
      <c r="H522" s="105">
        <f>'Справка 6'!F12</f>
        <v>289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78">
        <f t="shared" si="35"/>
        <v>45291</v>
      </c>
      <c r="D523" s="105" t="s">
        <v>529</v>
      </c>
      <c r="E523" s="493">
        <v>3</v>
      </c>
      <c r="F523" s="105" t="s">
        <v>528</v>
      </c>
      <c r="H523" s="105">
        <f>'Справка 6'!F13</f>
        <v>370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78">
        <f t="shared" si="35"/>
        <v>45291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78">
        <f aca="true" t="shared" si="38" ref="C525:C588">endDate</f>
        <v>45291</v>
      </c>
      <c r="D525" s="105" t="s">
        <v>535</v>
      </c>
      <c r="E525" s="493">
        <v>3</v>
      </c>
      <c r="F525" s="105" t="s">
        <v>534</v>
      </c>
      <c r="H525" s="105">
        <f>'Справка 6'!F15</f>
        <v>45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78">
        <f t="shared" si="38"/>
        <v>45291</v>
      </c>
      <c r="D526" s="105" t="s">
        <v>537</v>
      </c>
      <c r="E526" s="493">
        <v>3</v>
      </c>
      <c r="F526" s="105" t="s">
        <v>536</v>
      </c>
      <c r="H526" s="105">
        <f>'Справка 6'!F16</f>
        <v>1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78">
        <f t="shared" si="38"/>
        <v>45291</v>
      </c>
      <c r="D527" s="105" t="s">
        <v>540</v>
      </c>
      <c r="E527" s="493">
        <v>3</v>
      </c>
      <c r="F527" s="105" t="s">
        <v>539</v>
      </c>
      <c r="H527" s="105">
        <f>'Справка 6'!F17</f>
        <v>9373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78">
        <f t="shared" si="38"/>
        <v>45291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78">
        <f t="shared" si="38"/>
        <v>45291</v>
      </c>
      <c r="D529" s="105" t="s">
        <v>545</v>
      </c>
      <c r="E529" s="493">
        <v>3</v>
      </c>
      <c r="F529" s="105" t="s">
        <v>828</v>
      </c>
      <c r="H529" s="105">
        <f>'Справка 6'!F19</f>
        <v>10078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78">
        <f t="shared" si="38"/>
        <v>45291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78">
        <f t="shared" si="38"/>
        <v>45291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78">
        <f t="shared" si="38"/>
        <v>45291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78">
        <f t="shared" si="38"/>
        <v>45291</v>
      </c>
      <c r="D533" s="105" t="s">
        <v>555</v>
      </c>
      <c r="E533" s="493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78">
        <f t="shared" si="38"/>
        <v>45291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78">
        <f t="shared" si="38"/>
        <v>45291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78">
        <f t="shared" si="38"/>
        <v>45291</v>
      </c>
      <c r="D536" s="105" t="s">
        <v>560</v>
      </c>
      <c r="E536" s="493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78">
        <f t="shared" si="38"/>
        <v>45291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78">
        <f t="shared" si="38"/>
        <v>45291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78">
        <f t="shared" si="38"/>
        <v>45291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78">
        <f t="shared" si="38"/>
        <v>45291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78">
        <f t="shared" si="38"/>
        <v>45291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78">
        <f t="shared" si="38"/>
        <v>45291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78">
        <f t="shared" si="38"/>
        <v>45291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78">
        <f t="shared" si="38"/>
        <v>45291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78">
        <f t="shared" si="38"/>
        <v>45291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78">
        <f t="shared" si="38"/>
        <v>45291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78">
        <f t="shared" si="38"/>
        <v>45291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78">
        <f t="shared" si="38"/>
        <v>45291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78">
        <f t="shared" si="38"/>
        <v>45291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78">
        <f t="shared" si="38"/>
        <v>45291</v>
      </c>
      <c r="D550" s="105" t="s">
        <v>583</v>
      </c>
      <c r="E550" s="493">
        <v>3</v>
      </c>
      <c r="F550" s="105" t="s">
        <v>582</v>
      </c>
      <c r="H550" s="105">
        <f>'Справка 6'!F43</f>
        <v>10078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78">
        <f t="shared" si="38"/>
        <v>45291</v>
      </c>
      <c r="D551" s="105" t="s">
        <v>523</v>
      </c>
      <c r="E551" s="493">
        <v>4</v>
      </c>
      <c r="F551" s="105" t="s">
        <v>522</v>
      </c>
      <c r="H551" s="105">
        <f>'Справка 6'!G11</f>
        <v>4984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78">
        <f t="shared" si="38"/>
        <v>45291</v>
      </c>
      <c r="D552" s="105" t="s">
        <v>526</v>
      </c>
      <c r="E552" s="493">
        <v>4</v>
      </c>
      <c r="F552" s="105" t="s">
        <v>525</v>
      </c>
      <c r="H552" s="105">
        <f>'Справка 6'!G12</f>
        <v>33247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78">
        <f t="shared" si="38"/>
        <v>45291</v>
      </c>
      <c r="D553" s="105" t="s">
        <v>529</v>
      </c>
      <c r="E553" s="493">
        <v>4</v>
      </c>
      <c r="F553" s="105" t="s">
        <v>528</v>
      </c>
      <c r="H553" s="105">
        <f>'Справка 6'!G13</f>
        <v>137731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78">
        <f t="shared" si="38"/>
        <v>45291</v>
      </c>
      <c r="D554" s="105" t="s">
        <v>532</v>
      </c>
      <c r="E554" s="493">
        <v>4</v>
      </c>
      <c r="F554" s="105" t="s">
        <v>531</v>
      </c>
      <c r="H554" s="105">
        <f>'Справка 6'!G14</f>
        <v>5371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78">
        <f t="shared" si="38"/>
        <v>45291</v>
      </c>
      <c r="D555" s="105" t="s">
        <v>535</v>
      </c>
      <c r="E555" s="493">
        <v>4</v>
      </c>
      <c r="F555" s="105" t="s">
        <v>534</v>
      </c>
      <c r="H555" s="105">
        <f>'Справка 6'!G15</f>
        <v>1530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78">
        <f t="shared" si="38"/>
        <v>45291</v>
      </c>
      <c r="D556" s="105" t="s">
        <v>537</v>
      </c>
      <c r="E556" s="493">
        <v>4</v>
      </c>
      <c r="F556" s="105" t="s">
        <v>536</v>
      </c>
      <c r="H556" s="105">
        <f>'Справка 6'!G16</f>
        <v>1642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78">
        <f t="shared" si="38"/>
        <v>45291</v>
      </c>
      <c r="D557" s="105" t="s">
        <v>540</v>
      </c>
      <c r="E557" s="493">
        <v>4</v>
      </c>
      <c r="F557" s="105" t="s">
        <v>539</v>
      </c>
      <c r="H557" s="105">
        <f>'Справка 6'!G17</f>
        <v>3129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78">
        <f t="shared" si="38"/>
        <v>45291</v>
      </c>
      <c r="D558" s="105" t="s">
        <v>543</v>
      </c>
      <c r="E558" s="493">
        <v>4</v>
      </c>
      <c r="F558" s="105" t="s">
        <v>542</v>
      </c>
      <c r="H558" s="105">
        <f>'Справка 6'!G18</f>
        <v>374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78">
        <f t="shared" si="38"/>
        <v>45291</v>
      </c>
      <c r="D559" s="105" t="s">
        <v>545</v>
      </c>
      <c r="E559" s="493">
        <v>4</v>
      </c>
      <c r="F559" s="105" t="s">
        <v>828</v>
      </c>
      <c r="H559" s="105">
        <f>'Справка 6'!G19</f>
        <v>188008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78">
        <f t="shared" si="38"/>
        <v>45291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78">
        <f t="shared" si="38"/>
        <v>45291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78">
        <f t="shared" si="38"/>
        <v>45291</v>
      </c>
      <c r="D562" s="105" t="s">
        <v>553</v>
      </c>
      <c r="E562" s="493">
        <v>4</v>
      </c>
      <c r="F562" s="105" t="s">
        <v>552</v>
      </c>
      <c r="H562" s="105">
        <f>'Справка 6'!G24</f>
        <v>129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78">
        <f t="shared" si="38"/>
        <v>45291</v>
      </c>
      <c r="D563" s="105" t="s">
        <v>555</v>
      </c>
      <c r="E563" s="493">
        <v>4</v>
      </c>
      <c r="F563" s="105" t="s">
        <v>554</v>
      </c>
      <c r="H563" s="105">
        <f>'Справка 6'!G25</f>
        <v>2838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78">
        <f t="shared" si="38"/>
        <v>45291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78">
        <f t="shared" si="38"/>
        <v>45291</v>
      </c>
      <c r="D565" s="105" t="s">
        <v>558</v>
      </c>
      <c r="E565" s="493">
        <v>4</v>
      </c>
      <c r="F565" s="105" t="s">
        <v>542</v>
      </c>
      <c r="H565" s="105">
        <f>'Справка 6'!G27</f>
        <v>276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78">
        <f t="shared" si="38"/>
        <v>45291</v>
      </c>
      <c r="D566" s="105" t="s">
        <v>560</v>
      </c>
      <c r="E566" s="493">
        <v>4</v>
      </c>
      <c r="F566" s="105" t="s">
        <v>863</v>
      </c>
      <c r="H566" s="105">
        <f>'Справка 6'!G28</f>
        <v>3243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78">
        <f t="shared" si="38"/>
        <v>45291</v>
      </c>
      <c r="D567" s="105" t="s">
        <v>562</v>
      </c>
      <c r="E567" s="493">
        <v>4</v>
      </c>
      <c r="F567" s="105" t="s">
        <v>561</v>
      </c>
      <c r="H567" s="105">
        <f>'Справка 6'!G30</f>
        <v>24163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78">
        <f t="shared" si="38"/>
        <v>45291</v>
      </c>
      <c r="D568" s="105" t="s">
        <v>563</v>
      </c>
      <c r="E568" s="493">
        <v>4</v>
      </c>
      <c r="F568" s="105" t="s">
        <v>108</v>
      </c>
      <c r="H568" s="105">
        <f>'Справка 6'!G31</f>
        <v>23827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78">
        <f t="shared" si="38"/>
        <v>45291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78">
        <f t="shared" si="38"/>
        <v>45291</v>
      </c>
      <c r="D570" s="105" t="s">
        <v>565</v>
      </c>
      <c r="E570" s="493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78">
        <f t="shared" si="38"/>
        <v>45291</v>
      </c>
      <c r="D571" s="105" t="s">
        <v>566</v>
      </c>
      <c r="E571" s="493">
        <v>4</v>
      </c>
      <c r="F571" s="105" t="s">
        <v>115</v>
      </c>
      <c r="H571" s="105">
        <f>'Справка 6'!G34</f>
        <v>336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78">
        <f t="shared" si="38"/>
        <v>45291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78">
        <f t="shared" si="38"/>
        <v>45291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78">
        <f t="shared" si="38"/>
        <v>45291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78">
        <f t="shared" si="38"/>
        <v>45291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78">
        <f t="shared" si="38"/>
        <v>45291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78">
        <f t="shared" si="38"/>
        <v>45291</v>
      </c>
      <c r="D577" s="105" t="s">
        <v>576</v>
      </c>
      <c r="E577" s="493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78">
        <f t="shared" si="38"/>
        <v>45291</v>
      </c>
      <c r="D578" s="105" t="s">
        <v>578</v>
      </c>
      <c r="E578" s="493">
        <v>4</v>
      </c>
      <c r="F578" s="105" t="s">
        <v>827</v>
      </c>
      <c r="H578" s="105">
        <f>'Справка 6'!G41</f>
        <v>24163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78">
        <f t="shared" si="38"/>
        <v>45291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78">
        <f t="shared" si="38"/>
        <v>45291</v>
      </c>
      <c r="D580" s="105" t="s">
        <v>583</v>
      </c>
      <c r="E580" s="493">
        <v>4</v>
      </c>
      <c r="F580" s="105" t="s">
        <v>582</v>
      </c>
      <c r="H580" s="105">
        <f>'Справка 6'!G43</f>
        <v>215414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78">
        <f t="shared" si="38"/>
        <v>45291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78">
        <f t="shared" si="38"/>
        <v>45291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78">
        <f t="shared" si="38"/>
        <v>45291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78">
        <f t="shared" si="38"/>
        <v>45291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78">
        <f t="shared" si="38"/>
        <v>45291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78">
        <f t="shared" si="38"/>
        <v>45291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78">
        <f t="shared" si="38"/>
        <v>45291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78">
        <f t="shared" si="38"/>
        <v>45291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78">
        <f aca="true" t="shared" si="41" ref="C589:C652">endDate</f>
        <v>45291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78">
        <f t="shared" si="41"/>
        <v>45291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78">
        <f t="shared" si="41"/>
        <v>45291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78">
        <f t="shared" si="41"/>
        <v>45291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78">
        <f t="shared" si="41"/>
        <v>45291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78">
        <f t="shared" si="41"/>
        <v>45291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78">
        <f t="shared" si="41"/>
        <v>45291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78">
        <f t="shared" si="41"/>
        <v>45291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78">
        <f t="shared" si="41"/>
        <v>45291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78">
        <f t="shared" si="41"/>
        <v>45291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78">
        <f t="shared" si="41"/>
        <v>45291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78">
        <f t="shared" si="41"/>
        <v>45291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78">
        <f t="shared" si="41"/>
        <v>45291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78">
        <f t="shared" si="41"/>
        <v>45291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78">
        <f t="shared" si="41"/>
        <v>45291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78">
        <f t="shared" si="41"/>
        <v>45291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78">
        <f t="shared" si="41"/>
        <v>45291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78">
        <f t="shared" si="41"/>
        <v>45291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78">
        <f t="shared" si="41"/>
        <v>45291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78">
        <f t="shared" si="41"/>
        <v>45291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78">
        <f t="shared" si="41"/>
        <v>45291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78">
        <f t="shared" si="41"/>
        <v>45291</v>
      </c>
      <c r="D610" s="105" t="s">
        <v>583</v>
      </c>
      <c r="E610" s="493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78">
        <f t="shared" si="41"/>
        <v>45291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78">
        <f t="shared" si="41"/>
        <v>45291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78">
        <f t="shared" si="41"/>
        <v>45291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78">
        <f t="shared" si="41"/>
        <v>45291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78">
        <f t="shared" si="41"/>
        <v>45291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78">
        <f t="shared" si="41"/>
        <v>45291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78">
        <f t="shared" si="41"/>
        <v>45291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78">
        <f t="shared" si="41"/>
        <v>45291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78">
        <f t="shared" si="41"/>
        <v>45291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78">
        <f t="shared" si="41"/>
        <v>45291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78">
        <f t="shared" si="41"/>
        <v>45291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78">
        <f t="shared" si="41"/>
        <v>45291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78">
        <f t="shared" si="41"/>
        <v>45291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78">
        <f t="shared" si="41"/>
        <v>45291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78">
        <f t="shared" si="41"/>
        <v>45291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78">
        <f t="shared" si="41"/>
        <v>45291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78">
        <f t="shared" si="41"/>
        <v>45291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78">
        <f t="shared" si="41"/>
        <v>45291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78">
        <f t="shared" si="41"/>
        <v>45291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78">
        <f t="shared" si="41"/>
        <v>45291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78">
        <f t="shared" si="41"/>
        <v>45291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78">
        <f t="shared" si="41"/>
        <v>45291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78">
        <f t="shared" si="41"/>
        <v>45291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78">
        <f t="shared" si="41"/>
        <v>45291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78">
        <f t="shared" si="41"/>
        <v>45291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78">
        <f t="shared" si="41"/>
        <v>45291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78">
        <f t="shared" si="41"/>
        <v>45291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78">
        <f t="shared" si="41"/>
        <v>45291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78">
        <f t="shared" si="41"/>
        <v>45291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78">
        <f t="shared" si="41"/>
        <v>45291</v>
      </c>
      <c r="D640" s="105" t="s">
        <v>583</v>
      </c>
      <c r="E640" s="493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78">
        <f t="shared" si="41"/>
        <v>45291</v>
      </c>
      <c r="D641" s="105" t="s">
        <v>523</v>
      </c>
      <c r="E641" s="493">
        <v>7</v>
      </c>
      <c r="F641" s="105" t="s">
        <v>522</v>
      </c>
      <c r="H641" s="105">
        <f>'Справка 6'!J11</f>
        <v>4984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78">
        <f t="shared" si="41"/>
        <v>45291</v>
      </c>
      <c r="D642" s="105" t="s">
        <v>526</v>
      </c>
      <c r="E642" s="493">
        <v>7</v>
      </c>
      <c r="F642" s="105" t="s">
        <v>525</v>
      </c>
      <c r="H642" s="105">
        <f>'Справка 6'!J12</f>
        <v>33247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78">
        <f t="shared" si="41"/>
        <v>45291</v>
      </c>
      <c r="D643" s="105" t="s">
        <v>529</v>
      </c>
      <c r="E643" s="493">
        <v>7</v>
      </c>
      <c r="F643" s="105" t="s">
        <v>528</v>
      </c>
      <c r="H643" s="105">
        <f>'Справка 6'!J13</f>
        <v>137731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78">
        <f t="shared" si="41"/>
        <v>45291</v>
      </c>
      <c r="D644" s="105" t="s">
        <v>532</v>
      </c>
      <c r="E644" s="493">
        <v>7</v>
      </c>
      <c r="F644" s="105" t="s">
        <v>531</v>
      </c>
      <c r="H644" s="105">
        <f>'Справка 6'!J14</f>
        <v>5371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78">
        <f t="shared" si="41"/>
        <v>45291</v>
      </c>
      <c r="D645" s="105" t="s">
        <v>535</v>
      </c>
      <c r="E645" s="493">
        <v>7</v>
      </c>
      <c r="F645" s="105" t="s">
        <v>534</v>
      </c>
      <c r="H645" s="105">
        <f>'Справка 6'!J15</f>
        <v>1530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78">
        <f t="shared" si="41"/>
        <v>45291</v>
      </c>
      <c r="D646" s="105" t="s">
        <v>537</v>
      </c>
      <c r="E646" s="493">
        <v>7</v>
      </c>
      <c r="F646" s="105" t="s">
        <v>536</v>
      </c>
      <c r="H646" s="105">
        <f>'Справка 6'!J16</f>
        <v>1642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78">
        <f t="shared" si="41"/>
        <v>45291</v>
      </c>
      <c r="D647" s="105" t="s">
        <v>540</v>
      </c>
      <c r="E647" s="493">
        <v>7</v>
      </c>
      <c r="F647" s="105" t="s">
        <v>539</v>
      </c>
      <c r="H647" s="105">
        <f>'Справка 6'!J17</f>
        <v>3129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78">
        <f t="shared" si="41"/>
        <v>45291</v>
      </c>
      <c r="D648" s="105" t="s">
        <v>543</v>
      </c>
      <c r="E648" s="493">
        <v>7</v>
      </c>
      <c r="F648" s="105" t="s">
        <v>542</v>
      </c>
      <c r="H648" s="105">
        <f>'Справка 6'!J18</f>
        <v>374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78">
        <f t="shared" si="41"/>
        <v>45291</v>
      </c>
      <c r="D649" s="105" t="s">
        <v>545</v>
      </c>
      <c r="E649" s="493">
        <v>7</v>
      </c>
      <c r="F649" s="105" t="s">
        <v>828</v>
      </c>
      <c r="H649" s="105">
        <f>'Справка 6'!J19</f>
        <v>188008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78">
        <f t="shared" si="41"/>
        <v>45291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78">
        <f t="shared" si="41"/>
        <v>45291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78">
        <f t="shared" si="41"/>
        <v>45291</v>
      </c>
      <c r="D652" s="105" t="s">
        <v>553</v>
      </c>
      <c r="E652" s="493">
        <v>7</v>
      </c>
      <c r="F652" s="105" t="s">
        <v>552</v>
      </c>
      <c r="H652" s="105">
        <f>'Справка 6'!J24</f>
        <v>129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78">
        <f aca="true" t="shared" si="44" ref="C653:C716">endDate</f>
        <v>45291</v>
      </c>
      <c r="D653" s="105" t="s">
        <v>555</v>
      </c>
      <c r="E653" s="493">
        <v>7</v>
      </c>
      <c r="F653" s="105" t="s">
        <v>554</v>
      </c>
      <c r="H653" s="105">
        <f>'Справка 6'!J25</f>
        <v>2838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78">
        <f t="shared" si="44"/>
        <v>45291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78">
        <f t="shared" si="44"/>
        <v>45291</v>
      </c>
      <c r="D655" s="105" t="s">
        <v>558</v>
      </c>
      <c r="E655" s="493">
        <v>7</v>
      </c>
      <c r="F655" s="105" t="s">
        <v>542</v>
      </c>
      <c r="H655" s="105">
        <f>'Справка 6'!J27</f>
        <v>276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78">
        <f t="shared" si="44"/>
        <v>45291</v>
      </c>
      <c r="D656" s="105" t="s">
        <v>560</v>
      </c>
      <c r="E656" s="493">
        <v>7</v>
      </c>
      <c r="F656" s="105" t="s">
        <v>863</v>
      </c>
      <c r="H656" s="105">
        <f>'Справка 6'!J28</f>
        <v>3243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78">
        <f t="shared" si="44"/>
        <v>45291</v>
      </c>
      <c r="D657" s="105" t="s">
        <v>562</v>
      </c>
      <c r="E657" s="493">
        <v>7</v>
      </c>
      <c r="F657" s="105" t="s">
        <v>561</v>
      </c>
      <c r="H657" s="105">
        <f>'Справка 6'!J30</f>
        <v>24163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78">
        <f t="shared" si="44"/>
        <v>45291</v>
      </c>
      <c r="D658" s="105" t="s">
        <v>563</v>
      </c>
      <c r="E658" s="493">
        <v>7</v>
      </c>
      <c r="F658" s="105" t="s">
        <v>108</v>
      </c>
      <c r="H658" s="105">
        <f>'Справка 6'!J31</f>
        <v>23827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78">
        <f t="shared" si="44"/>
        <v>45291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78">
        <f t="shared" si="44"/>
        <v>45291</v>
      </c>
      <c r="D660" s="105" t="s">
        <v>565</v>
      </c>
      <c r="E660" s="493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78">
        <f t="shared" si="44"/>
        <v>45291</v>
      </c>
      <c r="D661" s="105" t="s">
        <v>566</v>
      </c>
      <c r="E661" s="493">
        <v>7</v>
      </c>
      <c r="F661" s="105" t="s">
        <v>115</v>
      </c>
      <c r="H661" s="105">
        <f>'Справка 6'!J34</f>
        <v>336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78">
        <f t="shared" si="44"/>
        <v>45291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78">
        <f t="shared" si="44"/>
        <v>45291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78">
        <f t="shared" si="44"/>
        <v>45291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78">
        <f t="shared" si="44"/>
        <v>45291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78">
        <f t="shared" si="44"/>
        <v>45291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78">
        <f t="shared" si="44"/>
        <v>45291</v>
      </c>
      <c r="D667" s="105" t="s">
        <v>576</v>
      </c>
      <c r="E667" s="493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78">
        <f t="shared" si="44"/>
        <v>45291</v>
      </c>
      <c r="D668" s="105" t="s">
        <v>578</v>
      </c>
      <c r="E668" s="493">
        <v>7</v>
      </c>
      <c r="F668" s="105" t="s">
        <v>827</v>
      </c>
      <c r="H668" s="105">
        <f>'Справка 6'!J41</f>
        <v>24163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78">
        <f t="shared" si="44"/>
        <v>45291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78">
        <f t="shared" si="44"/>
        <v>45291</v>
      </c>
      <c r="D670" s="105" t="s">
        <v>583</v>
      </c>
      <c r="E670" s="493">
        <v>7</v>
      </c>
      <c r="F670" s="105" t="s">
        <v>582</v>
      </c>
      <c r="H670" s="105">
        <f>'Справка 6'!J43</f>
        <v>215414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78">
        <f t="shared" si="44"/>
        <v>45291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78">
        <f t="shared" si="44"/>
        <v>45291</v>
      </c>
      <c r="D672" s="105" t="s">
        <v>526</v>
      </c>
      <c r="E672" s="493">
        <v>8</v>
      </c>
      <c r="F672" s="105" t="s">
        <v>525</v>
      </c>
      <c r="H672" s="105">
        <f>'Справка 6'!K12</f>
        <v>13019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78">
        <f t="shared" si="44"/>
        <v>45291</v>
      </c>
      <c r="D673" s="105" t="s">
        <v>529</v>
      </c>
      <c r="E673" s="493">
        <v>8</v>
      </c>
      <c r="F673" s="105" t="s">
        <v>528</v>
      </c>
      <c r="H673" s="105">
        <f>'Справка 6'!K13</f>
        <v>106262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78">
        <f t="shared" si="44"/>
        <v>45291</v>
      </c>
      <c r="D674" s="105" t="s">
        <v>532</v>
      </c>
      <c r="E674" s="493">
        <v>8</v>
      </c>
      <c r="F674" s="105" t="s">
        <v>531</v>
      </c>
      <c r="H674" s="105">
        <f>'Справка 6'!K14</f>
        <v>1977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78">
        <f t="shared" si="44"/>
        <v>45291</v>
      </c>
      <c r="D675" s="105" t="s">
        <v>535</v>
      </c>
      <c r="E675" s="493">
        <v>8</v>
      </c>
      <c r="F675" s="105" t="s">
        <v>534</v>
      </c>
      <c r="H675" s="105">
        <f>'Справка 6'!K15</f>
        <v>1109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78">
        <f t="shared" si="44"/>
        <v>45291</v>
      </c>
      <c r="D676" s="105" t="s">
        <v>537</v>
      </c>
      <c r="E676" s="493">
        <v>8</v>
      </c>
      <c r="F676" s="105" t="s">
        <v>536</v>
      </c>
      <c r="H676" s="105">
        <f>'Справка 6'!K16</f>
        <v>1324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78">
        <f t="shared" si="44"/>
        <v>45291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78">
        <f t="shared" si="44"/>
        <v>45291</v>
      </c>
      <c r="D678" s="105" t="s">
        <v>543</v>
      </c>
      <c r="E678" s="493">
        <v>8</v>
      </c>
      <c r="F678" s="105" t="s">
        <v>542</v>
      </c>
      <c r="H678" s="105">
        <f>'Справка 6'!K18</f>
        <v>274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78">
        <f t="shared" si="44"/>
        <v>45291</v>
      </c>
      <c r="D679" s="105" t="s">
        <v>545</v>
      </c>
      <c r="E679" s="493">
        <v>8</v>
      </c>
      <c r="F679" s="105" t="s">
        <v>828</v>
      </c>
      <c r="H679" s="105">
        <f>'Справка 6'!K19</f>
        <v>123965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78">
        <f t="shared" si="44"/>
        <v>45291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78">
        <f t="shared" si="44"/>
        <v>45291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78">
        <f t="shared" si="44"/>
        <v>45291</v>
      </c>
      <c r="D682" s="105" t="s">
        <v>553</v>
      </c>
      <c r="E682" s="493">
        <v>8</v>
      </c>
      <c r="F682" s="105" t="s">
        <v>552</v>
      </c>
      <c r="H682" s="105">
        <f>'Справка 6'!K24</f>
        <v>89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78">
        <f t="shared" si="44"/>
        <v>45291</v>
      </c>
      <c r="D683" s="105" t="s">
        <v>555</v>
      </c>
      <c r="E683" s="493">
        <v>8</v>
      </c>
      <c r="F683" s="105" t="s">
        <v>554</v>
      </c>
      <c r="H683" s="105">
        <f>'Справка 6'!K25</f>
        <v>2621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78">
        <f t="shared" si="44"/>
        <v>45291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78">
        <f t="shared" si="44"/>
        <v>45291</v>
      </c>
      <c r="D685" s="105" t="s">
        <v>558</v>
      </c>
      <c r="E685" s="493">
        <v>8</v>
      </c>
      <c r="F685" s="105" t="s">
        <v>542</v>
      </c>
      <c r="H685" s="105">
        <f>'Справка 6'!K27</f>
        <v>274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78">
        <f t="shared" si="44"/>
        <v>45291</v>
      </c>
      <c r="D686" s="105" t="s">
        <v>560</v>
      </c>
      <c r="E686" s="493">
        <v>8</v>
      </c>
      <c r="F686" s="105" t="s">
        <v>863</v>
      </c>
      <c r="H686" s="105">
        <f>'Справка 6'!K28</f>
        <v>2984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78">
        <f t="shared" si="44"/>
        <v>45291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78">
        <f t="shared" si="44"/>
        <v>45291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78">
        <f t="shared" si="44"/>
        <v>45291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78">
        <f t="shared" si="44"/>
        <v>45291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78">
        <f t="shared" si="44"/>
        <v>45291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78">
        <f t="shared" si="44"/>
        <v>45291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78">
        <f t="shared" si="44"/>
        <v>45291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78">
        <f t="shared" si="44"/>
        <v>45291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78">
        <f t="shared" si="44"/>
        <v>45291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78">
        <f t="shared" si="44"/>
        <v>45291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78">
        <f t="shared" si="44"/>
        <v>45291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78">
        <f t="shared" si="44"/>
        <v>45291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78">
        <f t="shared" si="44"/>
        <v>45291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78">
        <f t="shared" si="44"/>
        <v>45291</v>
      </c>
      <c r="D700" s="105" t="s">
        <v>583</v>
      </c>
      <c r="E700" s="493">
        <v>8</v>
      </c>
      <c r="F700" s="105" t="s">
        <v>582</v>
      </c>
      <c r="H700" s="105">
        <f>'Справка 6'!K43</f>
        <v>126949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78">
        <f t="shared" si="44"/>
        <v>45291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78">
        <f t="shared" si="44"/>
        <v>45291</v>
      </c>
      <c r="D702" s="105" t="s">
        <v>526</v>
      </c>
      <c r="E702" s="493">
        <v>9</v>
      </c>
      <c r="F702" s="105" t="s">
        <v>525</v>
      </c>
      <c r="H702" s="105">
        <f>'Справка 6'!L12</f>
        <v>1327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78">
        <f t="shared" si="44"/>
        <v>45291</v>
      </c>
      <c r="D703" s="105" t="s">
        <v>529</v>
      </c>
      <c r="E703" s="493">
        <v>9</v>
      </c>
      <c r="F703" s="105" t="s">
        <v>528</v>
      </c>
      <c r="H703" s="105">
        <f>'Справка 6'!L13</f>
        <v>8506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78">
        <f t="shared" si="44"/>
        <v>45291</v>
      </c>
      <c r="D704" s="105" t="s">
        <v>532</v>
      </c>
      <c r="E704" s="493">
        <v>9</v>
      </c>
      <c r="F704" s="105" t="s">
        <v>531</v>
      </c>
      <c r="H704" s="105">
        <f>'Справка 6'!L14</f>
        <v>215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78">
        <f t="shared" si="44"/>
        <v>45291</v>
      </c>
      <c r="D705" s="105" t="s">
        <v>535</v>
      </c>
      <c r="E705" s="493">
        <v>9</v>
      </c>
      <c r="F705" s="105" t="s">
        <v>534</v>
      </c>
      <c r="H705" s="105">
        <f>'Справка 6'!L15</f>
        <v>134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78">
        <f t="shared" si="44"/>
        <v>45291</v>
      </c>
      <c r="D706" s="105" t="s">
        <v>537</v>
      </c>
      <c r="E706" s="493">
        <v>9</v>
      </c>
      <c r="F706" s="105" t="s">
        <v>536</v>
      </c>
      <c r="H706" s="105">
        <f>'Справка 6'!L16</f>
        <v>65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78">
        <f t="shared" si="44"/>
        <v>45291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78">
        <f t="shared" si="44"/>
        <v>45291</v>
      </c>
      <c r="D708" s="105" t="s">
        <v>543</v>
      </c>
      <c r="E708" s="493">
        <v>9</v>
      </c>
      <c r="F708" s="105" t="s">
        <v>542</v>
      </c>
      <c r="H708" s="105">
        <f>'Справка 6'!L18</f>
        <v>72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78">
        <f t="shared" si="44"/>
        <v>45291</v>
      </c>
      <c r="D709" s="105" t="s">
        <v>545</v>
      </c>
      <c r="E709" s="493">
        <v>9</v>
      </c>
      <c r="F709" s="105" t="s">
        <v>828</v>
      </c>
      <c r="H709" s="105">
        <f>'Справка 6'!L19</f>
        <v>10319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78">
        <f t="shared" si="44"/>
        <v>45291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78">
        <f t="shared" si="44"/>
        <v>45291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78">
        <f t="shared" si="44"/>
        <v>45291</v>
      </c>
      <c r="D712" s="105" t="s">
        <v>553</v>
      </c>
      <c r="E712" s="493">
        <v>9</v>
      </c>
      <c r="F712" s="105" t="s">
        <v>552</v>
      </c>
      <c r="H712" s="105">
        <f>'Справка 6'!L24</f>
        <v>10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78">
        <f t="shared" si="44"/>
        <v>45291</v>
      </c>
      <c r="D713" s="105" t="s">
        <v>555</v>
      </c>
      <c r="E713" s="493">
        <v>9</v>
      </c>
      <c r="F713" s="105" t="s">
        <v>554</v>
      </c>
      <c r="H713" s="105">
        <f>'Справка 6'!L25</f>
        <v>129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78">
        <f t="shared" si="44"/>
        <v>45291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78">
        <f t="shared" si="44"/>
        <v>45291</v>
      </c>
      <c r="D715" s="105" t="s">
        <v>558</v>
      </c>
      <c r="E715" s="493">
        <v>9</v>
      </c>
      <c r="F715" s="105" t="s">
        <v>542</v>
      </c>
      <c r="H715" s="105">
        <f>'Справка 6'!L27</f>
        <v>2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78">
        <f t="shared" si="44"/>
        <v>45291</v>
      </c>
      <c r="D716" s="105" t="s">
        <v>560</v>
      </c>
      <c r="E716" s="493">
        <v>9</v>
      </c>
      <c r="F716" s="105" t="s">
        <v>863</v>
      </c>
      <c r="H716" s="105">
        <f>'Справка 6'!L28</f>
        <v>141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78">
        <f aca="true" t="shared" si="47" ref="C717:C780">endDate</f>
        <v>45291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78">
        <f t="shared" si="47"/>
        <v>45291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78">
        <f t="shared" si="47"/>
        <v>45291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78">
        <f t="shared" si="47"/>
        <v>45291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78">
        <f t="shared" si="47"/>
        <v>45291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78">
        <f t="shared" si="47"/>
        <v>45291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78">
        <f t="shared" si="47"/>
        <v>45291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78">
        <f t="shared" si="47"/>
        <v>45291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78">
        <f t="shared" si="47"/>
        <v>45291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78">
        <f t="shared" si="47"/>
        <v>45291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78">
        <f t="shared" si="47"/>
        <v>45291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78">
        <f t="shared" si="47"/>
        <v>45291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78">
        <f t="shared" si="47"/>
        <v>45291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78">
        <f t="shared" si="47"/>
        <v>45291</v>
      </c>
      <c r="D730" s="105" t="s">
        <v>583</v>
      </c>
      <c r="E730" s="493">
        <v>9</v>
      </c>
      <c r="F730" s="105" t="s">
        <v>582</v>
      </c>
      <c r="H730" s="105">
        <f>'Справка 6'!L43</f>
        <v>10460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78">
        <f t="shared" si="47"/>
        <v>45291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78">
        <f t="shared" si="47"/>
        <v>45291</v>
      </c>
      <c r="D732" s="105" t="s">
        <v>526</v>
      </c>
      <c r="E732" s="493">
        <v>10</v>
      </c>
      <c r="F732" s="105" t="s">
        <v>525</v>
      </c>
      <c r="H732" s="105">
        <f>'Справка 6'!M12</f>
        <v>16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78">
        <f t="shared" si="47"/>
        <v>45291</v>
      </c>
      <c r="D733" s="105" t="s">
        <v>529</v>
      </c>
      <c r="E733" s="493">
        <v>10</v>
      </c>
      <c r="F733" s="105" t="s">
        <v>528</v>
      </c>
      <c r="H733" s="105">
        <f>'Справка 6'!M13</f>
        <v>370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78">
        <f t="shared" si="47"/>
        <v>45291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78">
        <f t="shared" si="47"/>
        <v>45291</v>
      </c>
      <c r="D735" s="105" t="s">
        <v>535</v>
      </c>
      <c r="E735" s="493">
        <v>10</v>
      </c>
      <c r="F735" s="105" t="s">
        <v>534</v>
      </c>
      <c r="H735" s="105">
        <f>'Справка 6'!M15</f>
        <v>45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78">
        <f t="shared" si="47"/>
        <v>45291</v>
      </c>
      <c r="D736" s="105" t="s">
        <v>537</v>
      </c>
      <c r="E736" s="493">
        <v>10</v>
      </c>
      <c r="F736" s="105" t="s">
        <v>536</v>
      </c>
      <c r="H736" s="105">
        <f>'Справка 6'!M16</f>
        <v>1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78">
        <f t="shared" si="47"/>
        <v>45291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78">
        <f t="shared" si="47"/>
        <v>45291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78">
        <f t="shared" si="47"/>
        <v>45291</v>
      </c>
      <c r="D739" s="105" t="s">
        <v>545</v>
      </c>
      <c r="E739" s="493">
        <v>10</v>
      </c>
      <c r="F739" s="105" t="s">
        <v>828</v>
      </c>
      <c r="H739" s="105">
        <f>'Справка 6'!M19</f>
        <v>432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78">
        <f t="shared" si="47"/>
        <v>45291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78">
        <f t="shared" si="47"/>
        <v>45291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78">
        <f t="shared" si="47"/>
        <v>45291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78">
        <f t="shared" si="47"/>
        <v>45291</v>
      </c>
      <c r="D743" s="105" t="s">
        <v>555</v>
      </c>
      <c r="E743" s="493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78">
        <f t="shared" si="47"/>
        <v>45291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78">
        <f t="shared" si="47"/>
        <v>45291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78">
        <f t="shared" si="47"/>
        <v>45291</v>
      </c>
      <c r="D746" s="105" t="s">
        <v>560</v>
      </c>
      <c r="E746" s="493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78">
        <f t="shared" si="47"/>
        <v>45291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78">
        <f t="shared" si="47"/>
        <v>45291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78">
        <f t="shared" si="47"/>
        <v>45291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78">
        <f t="shared" si="47"/>
        <v>45291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78">
        <f t="shared" si="47"/>
        <v>45291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78">
        <f t="shared" si="47"/>
        <v>45291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78">
        <f t="shared" si="47"/>
        <v>45291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78">
        <f t="shared" si="47"/>
        <v>45291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78">
        <f t="shared" si="47"/>
        <v>45291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78">
        <f t="shared" si="47"/>
        <v>45291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78">
        <f t="shared" si="47"/>
        <v>45291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78">
        <f t="shared" si="47"/>
        <v>45291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78">
        <f t="shared" si="47"/>
        <v>45291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78">
        <f t="shared" si="47"/>
        <v>45291</v>
      </c>
      <c r="D760" s="105" t="s">
        <v>583</v>
      </c>
      <c r="E760" s="493">
        <v>10</v>
      </c>
      <c r="F760" s="105" t="s">
        <v>582</v>
      </c>
      <c r="H760" s="105">
        <f>'Справка 6'!M43</f>
        <v>432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78">
        <f t="shared" si="47"/>
        <v>45291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78">
        <f t="shared" si="47"/>
        <v>45291</v>
      </c>
      <c r="D762" s="105" t="s">
        <v>526</v>
      </c>
      <c r="E762" s="493">
        <v>11</v>
      </c>
      <c r="F762" s="105" t="s">
        <v>525</v>
      </c>
      <c r="H762" s="105">
        <f>'Справка 6'!N12</f>
        <v>14330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78">
        <f t="shared" si="47"/>
        <v>45291</v>
      </c>
      <c r="D763" s="105" t="s">
        <v>529</v>
      </c>
      <c r="E763" s="493">
        <v>11</v>
      </c>
      <c r="F763" s="105" t="s">
        <v>528</v>
      </c>
      <c r="H763" s="105">
        <f>'Справка 6'!N13</f>
        <v>114398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78">
        <f t="shared" si="47"/>
        <v>45291</v>
      </c>
      <c r="D764" s="105" t="s">
        <v>532</v>
      </c>
      <c r="E764" s="493">
        <v>11</v>
      </c>
      <c r="F764" s="105" t="s">
        <v>531</v>
      </c>
      <c r="H764" s="105">
        <f>'Справка 6'!N14</f>
        <v>2192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78">
        <f t="shared" si="47"/>
        <v>45291</v>
      </c>
      <c r="D765" s="105" t="s">
        <v>535</v>
      </c>
      <c r="E765" s="493">
        <v>11</v>
      </c>
      <c r="F765" s="105" t="s">
        <v>534</v>
      </c>
      <c r="H765" s="105">
        <f>'Справка 6'!N15</f>
        <v>1198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78">
        <f t="shared" si="47"/>
        <v>45291</v>
      </c>
      <c r="D766" s="105" t="s">
        <v>537</v>
      </c>
      <c r="E766" s="493">
        <v>11</v>
      </c>
      <c r="F766" s="105" t="s">
        <v>536</v>
      </c>
      <c r="H766" s="105">
        <f>'Справка 6'!N16</f>
        <v>1388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78">
        <f t="shared" si="47"/>
        <v>45291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78">
        <f t="shared" si="47"/>
        <v>45291</v>
      </c>
      <c r="D768" s="105" t="s">
        <v>543</v>
      </c>
      <c r="E768" s="493">
        <v>11</v>
      </c>
      <c r="F768" s="105" t="s">
        <v>542</v>
      </c>
      <c r="H768" s="105">
        <f>'Справка 6'!N18</f>
        <v>346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78">
        <f t="shared" si="47"/>
        <v>45291</v>
      </c>
      <c r="D769" s="105" t="s">
        <v>545</v>
      </c>
      <c r="E769" s="493">
        <v>11</v>
      </c>
      <c r="F769" s="105" t="s">
        <v>828</v>
      </c>
      <c r="H769" s="105">
        <f>'Справка 6'!N19</f>
        <v>133852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78">
        <f t="shared" si="47"/>
        <v>45291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78">
        <f t="shared" si="47"/>
        <v>45291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78">
        <f t="shared" si="47"/>
        <v>45291</v>
      </c>
      <c r="D772" s="105" t="s">
        <v>553</v>
      </c>
      <c r="E772" s="493">
        <v>11</v>
      </c>
      <c r="F772" s="105" t="s">
        <v>552</v>
      </c>
      <c r="H772" s="105">
        <f>'Справка 6'!N24</f>
        <v>99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78">
        <f t="shared" si="47"/>
        <v>45291</v>
      </c>
      <c r="D773" s="105" t="s">
        <v>555</v>
      </c>
      <c r="E773" s="493">
        <v>11</v>
      </c>
      <c r="F773" s="105" t="s">
        <v>554</v>
      </c>
      <c r="H773" s="105">
        <f>'Справка 6'!N25</f>
        <v>2750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78">
        <f t="shared" si="47"/>
        <v>45291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78">
        <f t="shared" si="47"/>
        <v>45291</v>
      </c>
      <c r="D775" s="105" t="s">
        <v>558</v>
      </c>
      <c r="E775" s="493">
        <v>11</v>
      </c>
      <c r="F775" s="105" t="s">
        <v>542</v>
      </c>
      <c r="H775" s="105">
        <f>'Справка 6'!N27</f>
        <v>276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78">
        <f t="shared" si="47"/>
        <v>45291</v>
      </c>
      <c r="D776" s="105" t="s">
        <v>560</v>
      </c>
      <c r="E776" s="493">
        <v>11</v>
      </c>
      <c r="F776" s="105" t="s">
        <v>863</v>
      </c>
      <c r="H776" s="105">
        <f>'Справка 6'!N28</f>
        <v>3125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78">
        <f t="shared" si="47"/>
        <v>45291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78">
        <f t="shared" si="47"/>
        <v>45291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78">
        <f t="shared" si="47"/>
        <v>45291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78">
        <f t="shared" si="47"/>
        <v>45291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78">
        <f aca="true" t="shared" si="50" ref="C781:C844">endDate</f>
        <v>45291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78">
        <f t="shared" si="50"/>
        <v>45291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78">
        <f t="shared" si="50"/>
        <v>45291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78">
        <f t="shared" si="50"/>
        <v>45291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78">
        <f t="shared" si="50"/>
        <v>45291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78">
        <f t="shared" si="50"/>
        <v>45291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78">
        <f t="shared" si="50"/>
        <v>45291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78">
        <f t="shared" si="50"/>
        <v>45291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78">
        <f t="shared" si="50"/>
        <v>45291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78">
        <f t="shared" si="50"/>
        <v>45291</v>
      </c>
      <c r="D790" s="105" t="s">
        <v>583</v>
      </c>
      <c r="E790" s="493">
        <v>11</v>
      </c>
      <c r="F790" s="105" t="s">
        <v>582</v>
      </c>
      <c r="H790" s="105">
        <f>'Справка 6'!N43</f>
        <v>136977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78">
        <f t="shared" si="50"/>
        <v>45291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78">
        <f t="shared" si="50"/>
        <v>45291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78">
        <f t="shared" si="50"/>
        <v>45291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78">
        <f t="shared" si="50"/>
        <v>45291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78">
        <f t="shared" si="50"/>
        <v>45291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78">
        <f t="shared" si="50"/>
        <v>45291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78">
        <f t="shared" si="50"/>
        <v>45291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78">
        <f t="shared" si="50"/>
        <v>45291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78">
        <f t="shared" si="50"/>
        <v>45291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78">
        <f t="shared" si="50"/>
        <v>45291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78">
        <f t="shared" si="50"/>
        <v>45291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78">
        <f t="shared" si="50"/>
        <v>45291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78">
        <f t="shared" si="50"/>
        <v>45291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78">
        <f t="shared" si="50"/>
        <v>45291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78">
        <f t="shared" si="50"/>
        <v>45291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78">
        <f t="shared" si="50"/>
        <v>45291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78">
        <f t="shared" si="50"/>
        <v>45291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78">
        <f t="shared" si="50"/>
        <v>45291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78">
        <f t="shared" si="50"/>
        <v>45291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78">
        <f t="shared" si="50"/>
        <v>45291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78">
        <f t="shared" si="50"/>
        <v>45291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78">
        <f t="shared" si="50"/>
        <v>45291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78">
        <f t="shared" si="50"/>
        <v>45291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78">
        <f t="shared" si="50"/>
        <v>45291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78">
        <f t="shared" si="50"/>
        <v>45291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78">
        <f t="shared" si="50"/>
        <v>45291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78">
        <f t="shared" si="50"/>
        <v>45291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78">
        <f t="shared" si="50"/>
        <v>45291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78">
        <f t="shared" si="50"/>
        <v>45291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78">
        <f t="shared" si="50"/>
        <v>45291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78">
        <f t="shared" si="50"/>
        <v>45291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78">
        <f t="shared" si="50"/>
        <v>45291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78">
        <f t="shared" si="50"/>
        <v>45291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78">
        <f t="shared" si="50"/>
        <v>45291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78">
        <f t="shared" si="50"/>
        <v>45291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78">
        <f t="shared" si="50"/>
        <v>45291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78">
        <f t="shared" si="50"/>
        <v>45291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78">
        <f t="shared" si="50"/>
        <v>45291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78">
        <f t="shared" si="50"/>
        <v>45291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78">
        <f t="shared" si="50"/>
        <v>45291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78">
        <f t="shared" si="50"/>
        <v>45291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78">
        <f t="shared" si="50"/>
        <v>45291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78">
        <f t="shared" si="50"/>
        <v>45291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78">
        <f t="shared" si="50"/>
        <v>45291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78">
        <f t="shared" si="50"/>
        <v>45291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78">
        <f t="shared" si="50"/>
        <v>45291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78">
        <f t="shared" si="50"/>
        <v>45291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78">
        <f t="shared" si="50"/>
        <v>45291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78">
        <f t="shared" si="50"/>
        <v>45291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78">
        <f t="shared" si="50"/>
        <v>45291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78">
        <f t="shared" si="50"/>
        <v>45291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78">
        <f t="shared" si="50"/>
        <v>45291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78">
        <f t="shared" si="50"/>
        <v>45291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78">
        <f t="shared" si="50"/>
        <v>45291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78">
        <f aca="true" t="shared" si="53" ref="C845:C910">endDate</f>
        <v>45291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78">
        <f t="shared" si="53"/>
        <v>45291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78">
        <f t="shared" si="53"/>
        <v>45291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78">
        <f t="shared" si="53"/>
        <v>45291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78">
        <f t="shared" si="53"/>
        <v>45291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78">
        <f t="shared" si="53"/>
        <v>45291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78">
        <f t="shared" si="53"/>
        <v>45291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78">
        <f t="shared" si="53"/>
        <v>45291</v>
      </c>
      <c r="D852" s="105" t="s">
        <v>526</v>
      </c>
      <c r="E852" s="493">
        <v>14</v>
      </c>
      <c r="F852" s="105" t="s">
        <v>525</v>
      </c>
      <c r="H852" s="105">
        <f>'Справка 6'!Q12</f>
        <v>14330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78">
        <f t="shared" si="53"/>
        <v>45291</v>
      </c>
      <c r="D853" s="105" t="s">
        <v>529</v>
      </c>
      <c r="E853" s="493">
        <v>14</v>
      </c>
      <c r="F853" s="105" t="s">
        <v>528</v>
      </c>
      <c r="H853" s="105">
        <f>'Справка 6'!Q13</f>
        <v>114398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78">
        <f t="shared" si="53"/>
        <v>45291</v>
      </c>
      <c r="D854" s="105" t="s">
        <v>532</v>
      </c>
      <c r="E854" s="493">
        <v>14</v>
      </c>
      <c r="F854" s="105" t="s">
        <v>531</v>
      </c>
      <c r="H854" s="105">
        <f>'Справка 6'!Q14</f>
        <v>2192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78">
        <f t="shared" si="53"/>
        <v>45291</v>
      </c>
      <c r="D855" s="105" t="s">
        <v>535</v>
      </c>
      <c r="E855" s="493">
        <v>14</v>
      </c>
      <c r="F855" s="105" t="s">
        <v>534</v>
      </c>
      <c r="H855" s="105">
        <f>'Справка 6'!Q15</f>
        <v>1198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78">
        <f t="shared" si="53"/>
        <v>45291</v>
      </c>
      <c r="D856" s="105" t="s">
        <v>537</v>
      </c>
      <c r="E856" s="493">
        <v>14</v>
      </c>
      <c r="F856" s="105" t="s">
        <v>536</v>
      </c>
      <c r="H856" s="105">
        <f>'Справка 6'!Q16</f>
        <v>1388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78">
        <f t="shared" si="53"/>
        <v>45291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78">
        <f t="shared" si="53"/>
        <v>45291</v>
      </c>
      <c r="D858" s="105" t="s">
        <v>543</v>
      </c>
      <c r="E858" s="493">
        <v>14</v>
      </c>
      <c r="F858" s="105" t="s">
        <v>542</v>
      </c>
      <c r="H858" s="105">
        <f>'Справка 6'!Q18</f>
        <v>346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78">
        <f t="shared" si="53"/>
        <v>45291</v>
      </c>
      <c r="D859" s="105" t="s">
        <v>545</v>
      </c>
      <c r="E859" s="493">
        <v>14</v>
      </c>
      <c r="F859" s="105" t="s">
        <v>828</v>
      </c>
      <c r="H859" s="105">
        <f>'Справка 6'!Q19</f>
        <v>133852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78">
        <f t="shared" si="53"/>
        <v>45291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78">
        <f t="shared" si="53"/>
        <v>45291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78">
        <f t="shared" si="53"/>
        <v>45291</v>
      </c>
      <c r="D862" s="105" t="s">
        <v>553</v>
      </c>
      <c r="E862" s="493">
        <v>14</v>
      </c>
      <c r="F862" s="105" t="s">
        <v>552</v>
      </c>
      <c r="H862" s="105">
        <f>'Справка 6'!Q24</f>
        <v>99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78">
        <f t="shared" si="53"/>
        <v>45291</v>
      </c>
      <c r="D863" s="105" t="s">
        <v>555</v>
      </c>
      <c r="E863" s="493">
        <v>14</v>
      </c>
      <c r="F863" s="105" t="s">
        <v>554</v>
      </c>
      <c r="H863" s="105">
        <f>'Справка 6'!Q25</f>
        <v>2750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78">
        <f t="shared" si="53"/>
        <v>45291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78">
        <f t="shared" si="53"/>
        <v>45291</v>
      </c>
      <c r="D865" s="105" t="s">
        <v>558</v>
      </c>
      <c r="E865" s="493">
        <v>14</v>
      </c>
      <c r="F865" s="105" t="s">
        <v>542</v>
      </c>
      <c r="H865" s="105">
        <f>'Справка 6'!Q27</f>
        <v>276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78">
        <f t="shared" si="53"/>
        <v>45291</v>
      </c>
      <c r="D866" s="105" t="s">
        <v>560</v>
      </c>
      <c r="E866" s="493">
        <v>14</v>
      </c>
      <c r="F866" s="105" t="s">
        <v>863</v>
      </c>
      <c r="H866" s="105">
        <f>'Справка 6'!Q28</f>
        <v>3125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78">
        <f t="shared" si="53"/>
        <v>45291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78">
        <f t="shared" si="53"/>
        <v>45291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78">
        <f t="shared" si="53"/>
        <v>45291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78">
        <f t="shared" si="53"/>
        <v>45291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78">
        <f t="shared" si="53"/>
        <v>45291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78">
        <f t="shared" si="53"/>
        <v>45291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78">
        <f t="shared" si="53"/>
        <v>45291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78">
        <f t="shared" si="53"/>
        <v>45291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78">
        <f t="shared" si="53"/>
        <v>45291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78">
        <f t="shared" si="53"/>
        <v>45291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78">
        <f t="shared" si="53"/>
        <v>45291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78">
        <f t="shared" si="53"/>
        <v>45291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78">
        <f t="shared" si="53"/>
        <v>45291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78">
        <f t="shared" si="53"/>
        <v>45291</v>
      </c>
      <c r="D880" s="105" t="s">
        <v>583</v>
      </c>
      <c r="E880" s="493">
        <v>14</v>
      </c>
      <c r="F880" s="105" t="s">
        <v>582</v>
      </c>
      <c r="H880" s="105">
        <f>'Справка 6'!Q43</f>
        <v>136977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78">
        <f t="shared" si="53"/>
        <v>45291</v>
      </c>
      <c r="D881" s="105" t="s">
        <v>523</v>
      </c>
      <c r="E881" s="493">
        <v>15</v>
      </c>
      <c r="F881" s="105" t="s">
        <v>522</v>
      </c>
      <c r="H881" s="105">
        <f>'Справка 6'!R11</f>
        <v>4984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78">
        <f t="shared" si="53"/>
        <v>45291</v>
      </c>
      <c r="D882" s="105" t="s">
        <v>526</v>
      </c>
      <c r="E882" s="493">
        <v>15</v>
      </c>
      <c r="F882" s="105" t="s">
        <v>525</v>
      </c>
      <c r="H882" s="105">
        <f>'Справка 6'!R12</f>
        <v>18917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78">
        <f t="shared" si="53"/>
        <v>45291</v>
      </c>
      <c r="D883" s="105" t="s">
        <v>529</v>
      </c>
      <c r="E883" s="493">
        <v>15</v>
      </c>
      <c r="F883" s="105" t="s">
        <v>528</v>
      </c>
      <c r="H883" s="105">
        <f>'Справка 6'!R13</f>
        <v>23333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78">
        <f t="shared" si="53"/>
        <v>45291</v>
      </c>
      <c r="D884" s="105" t="s">
        <v>532</v>
      </c>
      <c r="E884" s="493">
        <v>15</v>
      </c>
      <c r="F884" s="105" t="s">
        <v>531</v>
      </c>
      <c r="H884" s="105">
        <f>'Справка 6'!R14</f>
        <v>3179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78">
        <f t="shared" si="53"/>
        <v>45291</v>
      </c>
      <c r="D885" s="105" t="s">
        <v>535</v>
      </c>
      <c r="E885" s="493">
        <v>15</v>
      </c>
      <c r="F885" s="105" t="s">
        <v>534</v>
      </c>
      <c r="H885" s="105">
        <f>'Справка 6'!R15</f>
        <v>332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78">
        <f t="shared" si="53"/>
        <v>45291</v>
      </c>
      <c r="D886" s="105" t="s">
        <v>537</v>
      </c>
      <c r="E886" s="493">
        <v>15</v>
      </c>
      <c r="F886" s="105" t="s">
        <v>536</v>
      </c>
      <c r="H886" s="105">
        <f>'Справка 6'!R16</f>
        <v>254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78">
        <f t="shared" si="53"/>
        <v>45291</v>
      </c>
      <c r="D887" s="105" t="s">
        <v>540</v>
      </c>
      <c r="E887" s="493">
        <v>15</v>
      </c>
      <c r="F887" s="105" t="s">
        <v>539</v>
      </c>
      <c r="H887" s="105">
        <f>'Справка 6'!R17</f>
        <v>3129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78">
        <f t="shared" si="53"/>
        <v>45291</v>
      </c>
      <c r="D888" s="105" t="s">
        <v>543</v>
      </c>
      <c r="E888" s="493">
        <v>15</v>
      </c>
      <c r="F888" s="105" t="s">
        <v>542</v>
      </c>
      <c r="H888" s="105">
        <f>'Справка 6'!R18</f>
        <v>28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78">
        <f t="shared" si="53"/>
        <v>45291</v>
      </c>
      <c r="D889" s="105" t="s">
        <v>545</v>
      </c>
      <c r="E889" s="493">
        <v>15</v>
      </c>
      <c r="F889" s="105" t="s">
        <v>828</v>
      </c>
      <c r="H889" s="105">
        <f>'Справка 6'!R19</f>
        <v>54156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78">
        <f t="shared" si="53"/>
        <v>45291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78">
        <f t="shared" si="53"/>
        <v>45291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78">
        <f t="shared" si="53"/>
        <v>45291</v>
      </c>
      <c r="D892" s="105" t="s">
        <v>553</v>
      </c>
      <c r="E892" s="493">
        <v>15</v>
      </c>
      <c r="F892" s="105" t="s">
        <v>552</v>
      </c>
      <c r="H892" s="105">
        <f>'Справка 6'!R24</f>
        <v>30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78">
        <f t="shared" si="53"/>
        <v>45291</v>
      </c>
      <c r="D893" s="105" t="s">
        <v>555</v>
      </c>
      <c r="E893" s="493">
        <v>15</v>
      </c>
      <c r="F893" s="105" t="s">
        <v>554</v>
      </c>
      <c r="H893" s="105">
        <f>'Справка 6'!R25</f>
        <v>88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78">
        <f t="shared" si="53"/>
        <v>45291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78">
        <f t="shared" si="53"/>
        <v>45291</v>
      </c>
      <c r="D895" s="105" t="s">
        <v>558</v>
      </c>
      <c r="E895" s="493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78">
        <f t="shared" si="53"/>
        <v>45291</v>
      </c>
      <c r="D896" s="105" t="s">
        <v>560</v>
      </c>
      <c r="E896" s="493">
        <v>15</v>
      </c>
      <c r="F896" s="105" t="s">
        <v>863</v>
      </c>
      <c r="H896" s="105">
        <f>'Справка 6'!R28</f>
        <v>118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78">
        <f t="shared" si="53"/>
        <v>45291</v>
      </c>
      <c r="D897" s="105" t="s">
        <v>562</v>
      </c>
      <c r="E897" s="493">
        <v>15</v>
      </c>
      <c r="F897" s="105" t="s">
        <v>561</v>
      </c>
      <c r="H897" s="105">
        <f>'Справка 6'!R30</f>
        <v>24163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78">
        <f t="shared" si="53"/>
        <v>45291</v>
      </c>
      <c r="D898" s="105" t="s">
        <v>563</v>
      </c>
      <c r="E898" s="493">
        <v>15</v>
      </c>
      <c r="F898" s="105" t="s">
        <v>108</v>
      </c>
      <c r="H898" s="105">
        <f>'Справка 6'!R31</f>
        <v>23827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78">
        <f t="shared" si="53"/>
        <v>45291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78">
        <f t="shared" si="53"/>
        <v>45291</v>
      </c>
      <c r="D900" s="105" t="s">
        <v>565</v>
      </c>
      <c r="E900" s="493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78">
        <f t="shared" si="53"/>
        <v>45291</v>
      </c>
      <c r="D901" s="105" t="s">
        <v>566</v>
      </c>
      <c r="E901" s="493">
        <v>15</v>
      </c>
      <c r="F901" s="105" t="s">
        <v>115</v>
      </c>
      <c r="H901" s="105">
        <f>'Справка 6'!R34</f>
        <v>336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78">
        <f t="shared" si="53"/>
        <v>45291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78">
        <f t="shared" si="53"/>
        <v>45291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78">
        <f t="shared" si="53"/>
        <v>45291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78">
        <f t="shared" si="53"/>
        <v>45291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78">
        <f t="shared" si="53"/>
        <v>45291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78">
        <f t="shared" si="53"/>
        <v>45291</v>
      </c>
      <c r="D907" s="105" t="s">
        <v>576</v>
      </c>
      <c r="E907" s="493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78">
        <f t="shared" si="53"/>
        <v>45291</v>
      </c>
      <c r="D908" s="105" t="s">
        <v>578</v>
      </c>
      <c r="E908" s="493">
        <v>15</v>
      </c>
      <c r="F908" s="105" t="s">
        <v>827</v>
      </c>
      <c r="H908" s="105">
        <f>'Справка 6'!R41</f>
        <v>24163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78">
        <f t="shared" si="53"/>
        <v>45291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78">
        <f t="shared" si="53"/>
        <v>45291</v>
      </c>
      <c r="D910" s="105" t="s">
        <v>583</v>
      </c>
      <c r="E910" s="493">
        <v>15</v>
      </c>
      <c r="F910" s="105" t="s">
        <v>582</v>
      </c>
      <c r="H910" s="105">
        <f>'Справка 6'!R43</f>
        <v>78437</v>
      </c>
    </row>
    <row r="911" spans="3:6" s="494" customFormat="1" ht="15">
      <c r="C911" s="577"/>
      <c r="F911" s="498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78">
        <f aca="true" t="shared" si="56" ref="C912:C975">endDate</f>
        <v>45291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78">
        <f t="shared" si="56"/>
        <v>45291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7807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78">
        <f t="shared" si="56"/>
        <v>45291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3638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78">
        <f t="shared" si="56"/>
        <v>45291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78">
        <f t="shared" si="56"/>
        <v>45291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4169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78">
        <f t="shared" si="56"/>
        <v>45291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78">
        <f t="shared" si="56"/>
        <v>45291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78">
        <f t="shared" si="56"/>
        <v>45291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78">
        <f t="shared" si="56"/>
        <v>45291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78">
        <f t="shared" si="56"/>
        <v>45291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7807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78">
        <f t="shared" si="56"/>
        <v>45291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110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78">
        <f t="shared" si="56"/>
        <v>45291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4065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78">
        <f t="shared" si="56"/>
        <v>45291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78">
        <f t="shared" si="56"/>
        <v>45291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4065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78">
        <f t="shared" si="56"/>
        <v>45291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78">
        <f t="shared" si="56"/>
        <v>45291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22214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78">
        <f t="shared" si="56"/>
        <v>45291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322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78">
        <f t="shared" si="56"/>
        <v>45291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78">
        <f t="shared" si="56"/>
        <v>45291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78">
        <f t="shared" si="56"/>
        <v>45291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78">
        <f t="shared" si="56"/>
        <v>45291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750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78">
        <f t="shared" si="56"/>
        <v>45291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78">
        <f t="shared" si="56"/>
        <v>45291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750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78">
        <f t="shared" si="56"/>
        <v>45291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78">
        <f t="shared" si="56"/>
        <v>45291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78">
        <f t="shared" si="56"/>
        <v>45291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2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78">
        <f t="shared" si="56"/>
        <v>45291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78">
        <f t="shared" si="56"/>
        <v>45291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78">
        <f t="shared" si="56"/>
        <v>45291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78">
        <f t="shared" si="56"/>
        <v>45291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2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78">
        <f t="shared" si="56"/>
        <v>45291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27353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78">
        <f t="shared" si="56"/>
        <v>45291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35270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78">
        <f t="shared" si="56"/>
        <v>45291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78">
        <f t="shared" si="56"/>
        <v>45291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78">
        <f t="shared" si="56"/>
        <v>45291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78">
        <f t="shared" si="56"/>
        <v>45291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78">
        <f t="shared" si="56"/>
        <v>45291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78">
        <f t="shared" si="56"/>
        <v>45291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78">
        <f t="shared" si="56"/>
        <v>45291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78">
        <f t="shared" si="56"/>
        <v>45291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78">
        <f t="shared" si="56"/>
        <v>45291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78">
        <f t="shared" si="56"/>
        <v>45291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78">
        <f t="shared" si="56"/>
        <v>45291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78">
        <f t="shared" si="56"/>
        <v>45291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4065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78">
        <f t="shared" si="56"/>
        <v>45291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78">
        <f t="shared" si="56"/>
        <v>45291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4065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78">
        <f t="shared" si="56"/>
        <v>45291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78">
        <f t="shared" si="56"/>
        <v>45291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22214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78">
        <f t="shared" si="56"/>
        <v>45291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322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78">
        <f t="shared" si="56"/>
        <v>45291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78">
        <f t="shared" si="56"/>
        <v>45291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78">
        <f t="shared" si="56"/>
        <v>45291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78">
        <f t="shared" si="56"/>
        <v>45291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750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78">
        <f t="shared" si="56"/>
        <v>45291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78">
        <f t="shared" si="56"/>
        <v>45291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750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78">
        <f t="shared" si="56"/>
        <v>45291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78">
        <f t="shared" si="56"/>
        <v>45291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78">
        <f t="shared" si="56"/>
        <v>45291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2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78">
        <f t="shared" si="56"/>
        <v>45291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78">
        <f t="shared" si="56"/>
        <v>45291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78">
        <f t="shared" si="56"/>
        <v>45291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78">
        <f t="shared" si="56"/>
        <v>45291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2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78">
        <f t="shared" si="56"/>
        <v>45291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27353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78">
        <f t="shared" si="56"/>
        <v>45291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27353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78">
        <f aca="true" t="shared" si="59" ref="C976:C1039">endDate</f>
        <v>45291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78">
        <f t="shared" si="59"/>
        <v>45291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7807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78">
        <f t="shared" si="59"/>
        <v>45291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3638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78">
        <f t="shared" si="59"/>
        <v>45291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78">
        <f t="shared" si="59"/>
        <v>45291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4169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78">
        <f t="shared" si="59"/>
        <v>45291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78">
        <f t="shared" si="59"/>
        <v>45291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78">
        <f t="shared" si="59"/>
        <v>45291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78">
        <f t="shared" si="59"/>
        <v>45291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78">
        <f t="shared" si="59"/>
        <v>45291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7807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78">
        <f t="shared" si="59"/>
        <v>45291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110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78">
        <f t="shared" si="59"/>
        <v>45291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78">
        <f t="shared" si="59"/>
        <v>45291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78">
        <f t="shared" si="59"/>
        <v>45291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78">
        <f t="shared" si="59"/>
        <v>45291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78">
        <f t="shared" si="59"/>
        <v>45291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78">
        <f t="shared" si="59"/>
        <v>45291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78">
        <f t="shared" si="59"/>
        <v>45291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78">
        <f t="shared" si="59"/>
        <v>45291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78">
        <f t="shared" si="59"/>
        <v>45291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78">
        <f t="shared" si="59"/>
        <v>45291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78">
        <f t="shared" si="59"/>
        <v>45291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78">
        <f t="shared" si="59"/>
        <v>45291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78">
        <f t="shared" si="59"/>
        <v>45291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78">
        <f t="shared" si="59"/>
        <v>45291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78">
        <f t="shared" si="59"/>
        <v>45291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78">
        <f t="shared" si="59"/>
        <v>45291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78">
        <f t="shared" si="59"/>
        <v>45291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78">
        <f t="shared" si="59"/>
        <v>45291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78">
        <f t="shared" si="59"/>
        <v>45291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78">
        <f t="shared" si="59"/>
        <v>45291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78">
        <f t="shared" si="59"/>
        <v>45291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7917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78">
        <f t="shared" si="59"/>
        <v>45291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78">
        <f t="shared" si="59"/>
        <v>45291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78">
        <f t="shared" si="59"/>
        <v>45291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78">
        <f t="shared" si="59"/>
        <v>45291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78">
        <f t="shared" si="59"/>
        <v>45291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78">
        <f t="shared" si="59"/>
        <v>45291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78">
        <f t="shared" si="59"/>
        <v>45291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78">
        <f t="shared" si="59"/>
        <v>45291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78">
        <f t="shared" si="59"/>
        <v>45291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78">
        <f t="shared" si="59"/>
        <v>45291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8317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78">
        <f t="shared" si="59"/>
        <v>45291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78">
        <f t="shared" si="59"/>
        <v>45291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78">
        <f t="shared" si="59"/>
        <v>45291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1873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78">
        <f t="shared" si="59"/>
        <v>45291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78">
        <f t="shared" si="59"/>
        <v>45291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10190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78">
        <f t="shared" si="59"/>
        <v>45291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78">
        <f t="shared" si="59"/>
        <v>45291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451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78">
        <f t="shared" si="59"/>
        <v>45291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281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78">
        <f t="shared" si="59"/>
        <v>45291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170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78">
        <f t="shared" si="59"/>
        <v>45291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78">
        <f t="shared" si="59"/>
        <v>45291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78">
        <f t="shared" si="59"/>
        <v>45291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78">
        <f t="shared" si="59"/>
        <v>45291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78">
        <f t="shared" si="59"/>
        <v>45291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78">
        <f t="shared" si="59"/>
        <v>45291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78">
        <f t="shared" si="59"/>
        <v>45291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78">
        <f t="shared" si="59"/>
        <v>45291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78">
        <f t="shared" si="59"/>
        <v>45291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78">
        <f t="shared" si="59"/>
        <v>45291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78">
        <f t="shared" si="59"/>
        <v>45291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78">
        <f t="shared" si="59"/>
        <v>45291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20114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78">
        <f t="shared" si="59"/>
        <v>45291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17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78">
        <f aca="true" t="shared" si="62" ref="C1040:C1103">endDate</f>
        <v>45291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11228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78">
        <f t="shared" si="62"/>
        <v>45291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697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78">
        <f t="shared" si="62"/>
        <v>45291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6261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78">
        <f t="shared" si="62"/>
        <v>45291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774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78">
        <f t="shared" si="62"/>
        <v>45291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450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78">
        <f t="shared" si="62"/>
        <v>45291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78">
        <f t="shared" si="62"/>
        <v>45291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324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78">
        <f t="shared" si="62"/>
        <v>45291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1137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78">
        <f t="shared" si="62"/>
        <v>45291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255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78">
        <f t="shared" si="62"/>
        <v>45291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20820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78">
        <f t="shared" si="62"/>
        <v>45291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31010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78">
        <f t="shared" si="62"/>
        <v>45291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78">
        <f t="shared" si="62"/>
        <v>45291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78">
        <f t="shared" si="62"/>
        <v>45291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78">
        <f t="shared" si="62"/>
        <v>45291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78">
        <f t="shared" si="62"/>
        <v>45291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78">
        <f t="shared" si="62"/>
        <v>45291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78">
        <f t="shared" si="62"/>
        <v>45291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78">
        <f t="shared" si="62"/>
        <v>45291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78">
        <f t="shared" si="62"/>
        <v>45291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78">
        <f t="shared" si="62"/>
        <v>45291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78">
        <f t="shared" si="62"/>
        <v>45291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78">
        <f t="shared" si="62"/>
        <v>45291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78">
        <f t="shared" si="62"/>
        <v>45291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78">
        <f t="shared" si="62"/>
        <v>45291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78">
        <f t="shared" si="62"/>
        <v>45291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78">
        <f t="shared" si="62"/>
        <v>45291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78">
        <f t="shared" si="62"/>
        <v>45291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451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78">
        <f t="shared" si="62"/>
        <v>45291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281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78">
        <f t="shared" si="62"/>
        <v>45291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170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78">
        <f t="shared" si="62"/>
        <v>45291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78">
        <f t="shared" si="62"/>
        <v>45291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78">
        <f t="shared" si="62"/>
        <v>45291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78">
        <f t="shared" si="62"/>
        <v>45291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78">
        <f t="shared" si="62"/>
        <v>45291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78">
        <f t="shared" si="62"/>
        <v>45291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78">
        <f t="shared" si="62"/>
        <v>45291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78">
        <f t="shared" si="62"/>
        <v>45291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78">
        <f t="shared" si="62"/>
        <v>45291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78">
        <f t="shared" si="62"/>
        <v>45291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78">
        <f t="shared" si="62"/>
        <v>45291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78">
        <f t="shared" si="62"/>
        <v>45291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20114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78">
        <f t="shared" si="62"/>
        <v>45291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17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78">
        <f t="shared" si="62"/>
        <v>45291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11228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78">
        <f t="shared" si="62"/>
        <v>45291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697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78">
        <f t="shared" si="62"/>
        <v>45291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6261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78">
        <f t="shared" si="62"/>
        <v>45291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774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78">
        <f t="shared" si="62"/>
        <v>45291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450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78">
        <f t="shared" si="62"/>
        <v>45291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78">
        <f t="shared" si="62"/>
        <v>45291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324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78">
        <f t="shared" si="62"/>
        <v>45291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1137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78">
        <f t="shared" si="62"/>
        <v>45291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255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78">
        <f t="shared" si="62"/>
        <v>45291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20820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78">
        <f t="shared" si="62"/>
        <v>45291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20820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78">
        <f t="shared" si="62"/>
        <v>45291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78">
        <f t="shared" si="62"/>
        <v>45291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78">
        <f t="shared" si="62"/>
        <v>45291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78">
        <f t="shared" si="62"/>
        <v>45291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78">
        <f t="shared" si="62"/>
        <v>45291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78">
        <f t="shared" si="62"/>
        <v>45291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78">
        <f t="shared" si="62"/>
        <v>45291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78">
        <f t="shared" si="62"/>
        <v>45291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78">
        <f t="shared" si="62"/>
        <v>45291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78">
        <f t="shared" si="62"/>
        <v>45291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8317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78">
        <f aca="true" t="shared" si="65" ref="C1104:C1167">endDate</f>
        <v>45291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78">
        <f t="shared" si="65"/>
        <v>45291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78">
        <f t="shared" si="65"/>
        <v>45291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1873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78">
        <f t="shared" si="65"/>
        <v>45291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78">
        <f t="shared" si="65"/>
        <v>45291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10190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78">
        <f t="shared" si="65"/>
        <v>45291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78">
        <f t="shared" si="65"/>
        <v>45291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78">
        <f t="shared" si="65"/>
        <v>45291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78">
        <f t="shared" si="65"/>
        <v>45291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78">
        <f t="shared" si="65"/>
        <v>45291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78">
        <f t="shared" si="65"/>
        <v>45291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78">
        <f t="shared" si="65"/>
        <v>45291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78">
        <f t="shared" si="65"/>
        <v>45291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78">
        <f t="shared" si="65"/>
        <v>45291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78">
        <f t="shared" si="65"/>
        <v>45291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78">
        <f t="shared" si="65"/>
        <v>45291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78">
        <f t="shared" si="65"/>
        <v>45291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78">
        <f t="shared" si="65"/>
        <v>45291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78">
        <f t="shared" si="65"/>
        <v>45291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78">
        <f t="shared" si="65"/>
        <v>45291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78">
        <f t="shared" si="65"/>
        <v>45291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78">
        <f t="shared" si="65"/>
        <v>45291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78">
        <f t="shared" si="65"/>
        <v>45291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78">
        <f t="shared" si="65"/>
        <v>45291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78">
        <f t="shared" si="65"/>
        <v>45291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78">
        <f t="shared" si="65"/>
        <v>45291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78">
        <f t="shared" si="65"/>
        <v>45291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78">
        <f t="shared" si="65"/>
        <v>45291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78">
        <f t="shared" si="65"/>
        <v>45291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78">
        <f t="shared" si="65"/>
        <v>45291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78">
        <f t="shared" si="65"/>
        <v>45291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78">
        <f t="shared" si="65"/>
        <v>45291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78">
        <f t="shared" si="65"/>
        <v>45291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10190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78">
        <f t="shared" si="65"/>
        <v>45291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78">
        <f t="shared" si="65"/>
        <v>45291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78">
        <f t="shared" si="65"/>
        <v>45291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78">
        <f t="shared" si="65"/>
        <v>45291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78">
        <f t="shared" si="65"/>
        <v>45291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78">
        <f t="shared" si="65"/>
        <v>45291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78">
        <f t="shared" si="65"/>
        <v>45291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78">
        <f t="shared" si="65"/>
        <v>45291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78">
        <f t="shared" si="65"/>
        <v>45291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78">
        <f t="shared" si="65"/>
        <v>45291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78">
        <f t="shared" si="65"/>
        <v>45291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78">
        <f t="shared" si="65"/>
        <v>45291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78">
        <f t="shared" si="65"/>
        <v>45291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78">
        <f t="shared" si="65"/>
        <v>45291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78">
        <f t="shared" si="65"/>
        <v>45291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78">
        <f t="shared" si="65"/>
        <v>45291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78">
        <f t="shared" si="65"/>
        <v>45291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78">
        <f t="shared" si="65"/>
        <v>45291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78">
        <f t="shared" si="65"/>
        <v>45291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78">
        <f t="shared" si="65"/>
        <v>45291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78">
        <f t="shared" si="65"/>
        <v>45291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78">
        <f t="shared" si="65"/>
        <v>45291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78">
        <f t="shared" si="65"/>
        <v>45291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78">
        <f t="shared" si="65"/>
        <v>45291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78">
        <f t="shared" si="65"/>
        <v>45291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78">
        <f t="shared" si="65"/>
        <v>45291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78">
        <f t="shared" si="65"/>
        <v>45291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78">
        <f t="shared" si="65"/>
        <v>45291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78">
        <f t="shared" si="65"/>
        <v>45291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78">
        <f t="shared" si="65"/>
        <v>45291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78">
        <f t="shared" si="65"/>
        <v>45291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78">
        <f aca="true" t="shared" si="68" ref="C1168:C1195">endDate</f>
        <v>45291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78">
        <f t="shared" si="68"/>
        <v>45291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78">
        <f t="shared" si="68"/>
        <v>45291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78">
        <f t="shared" si="68"/>
        <v>45291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78">
        <f t="shared" si="68"/>
        <v>45291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78">
        <f t="shared" si="68"/>
        <v>45291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78">
        <f t="shared" si="68"/>
        <v>45291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78">
        <f t="shared" si="68"/>
        <v>45291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78">
        <f t="shared" si="68"/>
        <v>45291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78">
        <f t="shared" si="68"/>
        <v>45291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78">
        <f t="shared" si="68"/>
        <v>45291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78">
        <f t="shared" si="68"/>
        <v>45291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78">
        <f t="shared" si="68"/>
        <v>45291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78">
        <f t="shared" si="68"/>
        <v>45291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78">
        <f t="shared" si="68"/>
        <v>45291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78">
        <f t="shared" si="68"/>
        <v>45291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78">
        <f t="shared" si="68"/>
        <v>45291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78">
        <f t="shared" si="68"/>
        <v>45291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78">
        <f t="shared" si="68"/>
        <v>45291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78">
        <f t="shared" si="68"/>
        <v>45291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78">
        <f t="shared" si="68"/>
        <v>45291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78">
        <f t="shared" si="68"/>
        <v>45291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78">
        <f t="shared" si="68"/>
        <v>45291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78">
        <f t="shared" si="68"/>
        <v>45291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78">
        <f t="shared" si="68"/>
        <v>45291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78">
        <f t="shared" si="68"/>
        <v>45291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78">
        <f t="shared" si="68"/>
        <v>45291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78">
        <f t="shared" si="68"/>
        <v>45291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">
      <c r="C1196" s="577"/>
      <c r="F1196" s="498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78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78">
        <f t="shared" si="71"/>
        <v>45291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78">
        <f t="shared" si="71"/>
        <v>45291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78">
        <f t="shared" si="71"/>
        <v>45291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78">
        <f t="shared" si="71"/>
        <v>45291</v>
      </c>
      <c r="D1201" s="105" t="s">
        <v>769</v>
      </c>
      <c r="E1201" s="105">
        <v>1</v>
      </c>
      <c r="F1201" s="105" t="s">
        <v>79</v>
      </c>
      <c r="H1201" s="495">
        <f>'Справка 8'!C17</f>
        <v>4259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78">
        <f t="shared" si="71"/>
        <v>45291</v>
      </c>
      <c r="D1202" s="105" t="s">
        <v>770</v>
      </c>
      <c r="E1202" s="105">
        <v>1</v>
      </c>
      <c r="F1202" s="105" t="s">
        <v>761</v>
      </c>
      <c r="H1202" s="495">
        <f>'Справка 8'!C18</f>
        <v>4259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78">
        <f t="shared" si="71"/>
        <v>45291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78">
        <f t="shared" si="71"/>
        <v>45291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78">
        <f t="shared" si="71"/>
        <v>45291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78">
        <f t="shared" si="71"/>
        <v>45291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78">
        <f t="shared" si="71"/>
        <v>45291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78">
        <f t="shared" si="71"/>
        <v>45291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78">
        <f t="shared" si="71"/>
        <v>45291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78">
        <f t="shared" si="71"/>
        <v>45291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78">
        <f t="shared" si="71"/>
        <v>45291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78">
        <f t="shared" si="71"/>
        <v>45291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78">
        <f t="shared" si="71"/>
        <v>45291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78">
        <f t="shared" si="71"/>
        <v>45291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78">
        <f t="shared" si="71"/>
        <v>45291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78">
        <f t="shared" si="71"/>
        <v>45291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78">
        <f t="shared" si="71"/>
        <v>45291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78">
        <f t="shared" si="71"/>
        <v>45291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78">
        <f t="shared" si="71"/>
        <v>45291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78">
        <f t="shared" si="71"/>
        <v>45291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78">
        <f t="shared" si="71"/>
        <v>45291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78">
        <f t="shared" si="71"/>
        <v>45291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78">
        <f t="shared" si="71"/>
        <v>45291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78">
        <f t="shared" si="71"/>
        <v>45291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78">
        <f t="shared" si="71"/>
        <v>45291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78">
        <f t="shared" si="71"/>
        <v>45291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78">
        <f t="shared" si="71"/>
        <v>45291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78">
        <f t="shared" si="71"/>
        <v>45291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78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78">
        <f t="shared" si="74"/>
        <v>45291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78">
        <f t="shared" si="74"/>
        <v>45291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78">
        <f t="shared" si="74"/>
        <v>45291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78">
        <f t="shared" si="74"/>
        <v>45291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78">
        <f t="shared" si="74"/>
        <v>45291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78">
        <f t="shared" si="74"/>
        <v>45291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78">
        <f t="shared" si="74"/>
        <v>45291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78">
        <f t="shared" si="74"/>
        <v>45291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78">
        <f t="shared" si="74"/>
        <v>45291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78">
        <f t="shared" si="74"/>
        <v>45291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78">
        <f t="shared" si="74"/>
        <v>45291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78">
        <f t="shared" si="74"/>
        <v>45291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78">
        <f t="shared" si="74"/>
        <v>45291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78">
        <f t="shared" si="74"/>
        <v>45291</v>
      </c>
      <c r="D1243" s="105" t="s">
        <v>769</v>
      </c>
      <c r="E1243" s="105">
        <v>4</v>
      </c>
      <c r="F1243" s="105" t="s">
        <v>79</v>
      </c>
      <c r="H1243" s="495">
        <f>'Справка 8'!F17</f>
        <v>336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78">
        <f t="shared" si="74"/>
        <v>45291</v>
      </c>
      <c r="D1244" s="105" t="s">
        <v>770</v>
      </c>
      <c r="E1244" s="105">
        <v>4</v>
      </c>
      <c r="F1244" s="105" t="s">
        <v>761</v>
      </c>
      <c r="H1244" s="495">
        <f>'Справка 8'!F18</f>
        <v>336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78">
        <f t="shared" si="74"/>
        <v>45291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78">
        <f t="shared" si="74"/>
        <v>45291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78">
        <f t="shared" si="74"/>
        <v>45291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78">
        <f t="shared" si="74"/>
        <v>45291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78">
        <f t="shared" si="74"/>
        <v>45291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78">
        <f t="shared" si="74"/>
        <v>45291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78">
        <f t="shared" si="74"/>
        <v>45291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78">
        <f t="shared" si="74"/>
        <v>45291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78">
        <f t="shared" si="74"/>
        <v>45291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78">
        <f t="shared" si="74"/>
        <v>45291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78">
        <f t="shared" si="74"/>
        <v>45291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78">
        <f t="shared" si="74"/>
        <v>45291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78">
        <f t="shared" si="74"/>
        <v>45291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78">
        <f t="shared" si="74"/>
        <v>45291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78">
        <f t="shared" si="74"/>
        <v>45291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78">
        <f t="shared" si="74"/>
        <v>45291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78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78">
        <f t="shared" si="77"/>
        <v>45291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78">
        <f t="shared" si="77"/>
        <v>45291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78">
        <f t="shared" si="77"/>
        <v>45291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78">
        <f t="shared" si="77"/>
        <v>45291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78">
        <f t="shared" si="77"/>
        <v>45291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78">
        <f t="shared" si="77"/>
        <v>45291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78">
        <f t="shared" si="77"/>
        <v>45291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78">
        <f t="shared" si="77"/>
        <v>45291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78">
        <f t="shared" si="77"/>
        <v>45291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78">
        <f t="shared" si="77"/>
        <v>45291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78">
        <f t="shared" si="77"/>
        <v>45291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78">
        <f t="shared" si="77"/>
        <v>45291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78">
        <f t="shared" si="77"/>
        <v>45291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78">
        <f t="shared" si="77"/>
        <v>45291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78">
        <f t="shared" si="77"/>
        <v>45291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78">
        <f t="shared" si="77"/>
        <v>45291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78">
        <f t="shared" si="77"/>
        <v>45291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78">
        <f t="shared" si="77"/>
        <v>45291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78">
        <f t="shared" si="77"/>
        <v>45291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78">
        <f t="shared" si="77"/>
        <v>45291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78">
        <f t="shared" si="77"/>
        <v>45291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78">
        <f t="shared" si="77"/>
        <v>45291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78">
        <f t="shared" si="77"/>
        <v>45291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78">
        <f t="shared" si="77"/>
        <v>45291</v>
      </c>
      <c r="D1285" s="105" t="s">
        <v>769</v>
      </c>
      <c r="E1285" s="105">
        <v>7</v>
      </c>
      <c r="F1285" s="105" t="s">
        <v>79</v>
      </c>
      <c r="H1285" s="495">
        <f>'Справка 8'!I17</f>
        <v>336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78">
        <f t="shared" si="77"/>
        <v>45291</v>
      </c>
      <c r="D1286" s="105" t="s">
        <v>770</v>
      </c>
      <c r="E1286" s="105">
        <v>7</v>
      </c>
      <c r="F1286" s="105" t="s">
        <v>761</v>
      </c>
      <c r="H1286" s="495">
        <f>'Справка 8'!I18</f>
        <v>336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78">
        <f t="shared" si="77"/>
        <v>45291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78">
        <f t="shared" si="77"/>
        <v>45291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78">
        <f t="shared" si="77"/>
        <v>45291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78">
        <f t="shared" si="77"/>
        <v>45291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78">
        <f t="shared" si="77"/>
        <v>45291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78">
        <f t="shared" si="77"/>
        <v>45291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78">
        <f t="shared" si="77"/>
        <v>45291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78">
        <f t="shared" si="77"/>
        <v>45291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">
      <c r="C1295" s="577"/>
      <c r="F1295" s="498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78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5">
        <f>'Справка 5'!C27</f>
        <v>0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78">
        <f t="shared" si="80"/>
        <v>45291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78">
        <f t="shared" si="80"/>
        <v>45291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78">
        <f t="shared" si="80"/>
        <v>45291</v>
      </c>
      <c r="D1299" s="105" t="s">
        <v>800</v>
      </c>
      <c r="E1299" s="105">
        <v>1</v>
      </c>
      <c r="F1299" s="105" t="s">
        <v>799</v>
      </c>
      <c r="H1299" s="495">
        <f>'Справка 5'!C78</f>
        <v>335.5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78">
        <f t="shared" si="80"/>
        <v>45291</v>
      </c>
      <c r="D1300" s="105" t="s">
        <v>802</v>
      </c>
      <c r="E1300" s="105">
        <v>1</v>
      </c>
      <c r="F1300" s="105" t="s">
        <v>791</v>
      </c>
      <c r="H1300" s="495">
        <f>'Справка 5'!C79</f>
        <v>335.5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78">
        <f t="shared" si="80"/>
        <v>45291</v>
      </c>
      <c r="D1301" s="105" t="s">
        <v>804</v>
      </c>
      <c r="E1301" s="105">
        <v>1</v>
      </c>
      <c r="F1301" s="105" t="s">
        <v>792</v>
      </c>
      <c r="H1301" s="495">
        <f>'Справка 5'!C97</f>
        <v>23827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78">
        <f t="shared" si="80"/>
        <v>45291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78">
        <f t="shared" si="80"/>
        <v>45291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78">
        <f t="shared" si="80"/>
        <v>45291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78">
        <f t="shared" si="80"/>
        <v>45291</v>
      </c>
      <c r="D1305" s="105" t="s">
        <v>809</v>
      </c>
      <c r="E1305" s="105">
        <v>1</v>
      </c>
      <c r="F1305" s="105" t="s">
        <v>803</v>
      </c>
      <c r="H1305" s="495">
        <f>'Справка 5'!C149</f>
        <v>23827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78">
        <f t="shared" si="80"/>
        <v>45291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78">
        <f t="shared" si="80"/>
        <v>45291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78">
        <f t="shared" si="80"/>
        <v>45291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78">
        <f t="shared" si="80"/>
        <v>45291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78">
        <f t="shared" si="80"/>
        <v>45291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78">
        <f t="shared" si="80"/>
        <v>45291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78">
        <f t="shared" si="80"/>
        <v>45291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78">
        <f t="shared" si="80"/>
        <v>45291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78">
        <f t="shared" si="80"/>
        <v>45291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78">
        <f t="shared" si="80"/>
        <v>45291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78">
        <f t="shared" si="80"/>
        <v>45291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78">
        <f t="shared" si="80"/>
        <v>45291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78">
        <f t="shared" si="80"/>
        <v>45291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78">
        <f t="shared" si="80"/>
        <v>45291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78">
        <f t="shared" si="80"/>
        <v>45291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78">
        <f t="shared" si="80"/>
        <v>45291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78">
        <f t="shared" si="80"/>
        <v>45291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78">
        <f t="shared" si="80"/>
        <v>45291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78">
        <f t="shared" si="80"/>
        <v>45291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78">
        <f t="shared" si="80"/>
        <v>45291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78">
        <f t="shared" si="80"/>
        <v>45291</v>
      </c>
      <c r="D1326" s="105" t="s">
        <v>793</v>
      </c>
      <c r="E1326" s="105">
        <v>4</v>
      </c>
      <c r="F1326" s="105" t="s">
        <v>792</v>
      </c>
      <c r="H1326" s="495">
        <f>'Справка 5'!F27</f>
        <v>0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78">
        <f t="shared" si="80"/>
        <v>45291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78">
        <f t="shared" si="80"/>
        <v>45291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78">
        <f t="shared" si="80"/>
        <v>45291</v>
      </c>
      <c r="D1329" s="105" t="s">
        <v>800</v>
      </c>
      <c r="E1329" s="105">
        <v>4</v>
      </c>
      <c r="F1329" s="105" t="s">
        <v>799</v>
      </c>
      <c r="H1329" s="495">
        <f>'Справка 5'!F78</f>
        <v>335.5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78">
        <f t="shared" si="80"/>
        <v>45291</v>
      </c>
      <c r="D1330" s="105" t="s">
        <v>802</v>
      </c>
      <c r="E1330" s="105">
        <v>4</v>
      </c>
      <c r="F1330" s="105" t="s">
        <v>791</v>
      </c>
      <c r="H1330" s="495">
        <f>'Справка 5'!F79</f>
        <v>335.5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78">
        <f t="shared" si="80"/>
        <v>45291</v>
      </c>
      <c r="D1331" s="105" t="s">
        <v>804</v>
      </c>
      <c r="E1331" s="105">
        <v>4</v>
      </c>
      <c r="F1331" s="105" t="s">
        <v>792</v>
      </c>
      <c r="H1331" s="495">
        <f>'Справка 5'!F97</f>
        <v>23827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78">
        <f t="shared" si="80"/>
        <v>45291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78">
        <f t="shared" si="80"/>
        <v>45291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78">
        <f t="shared" si="80"/>
        <v>45291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78">
        <f t="shared" si="80"/>
        <v>45291</v>
      </c>
      <c r="D1335" s="105" t="s">
        <v>809</v>
      </c>
      <c r="E1335" s="105">
        <v>4</v>
      </c>
      <c r="F1335" s="105" t="s">
        <v>803</v>
      </c>
      <c r="H1335" s="495">
        <f>'Справка 5'!F149</f>
        <v>23827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49" sqref="G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">
      <c r="A12" s="89" t="s">
        <v>23</v>
      </c>
      <c r="B12" s="91" t="s">
        <v>24</v>
      </c>
      <c r="C12" s="197">
        <v>4984</v>
      </c>
      <c r="D12" s="197">
        <v>4984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">
      <c r="A13" s="89" t="s">
        <v>27</v>
      </c>
      <c r="B13" s="91" t="s">
        <v>28</v>
      </c>
      <c r="C13" s="197">
        <v>18917</v>
      </c>
      <c r="D13" s="197">
        <v>20517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">
      <c r="A14" s="89" t="s">
        <v>30</v>
      </c>
      <c r="B14" s="91" t="s">
        <v>31</v>
      </c>
      <c r="C14" s="197">
        <v>23333</v>
      </c>
      <c r="D14" s="197">
        <v>22866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3179</v>
      </c>
      <c r="D15" s="197">
        <v>3379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360</v>
      </c>
      <c r="D16" s="197">
        <v>535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254</v>
      </c>
      <c r="D17" s="197">
        <v>219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3129</v>
      </c>
      <c r="D18" s="197">
        <v>1352</v>
      </c>
      <c r="E18" s="478" t="s">
        <v>47</v>
      </c>
      <c r="F18" s="477" t="s">
        <v>48</v>
      </c>
      <c r="G18" s="606">
        <f>G12+G15+G16+G17</f>
        <v>39433</v>
      </c>
      <c r="H18" s="607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54156</v>
      </c>
      <c r="D20" s="595">
        <f>SUM(D12:D19)</f>
        <v>53852</v>
      </c>
      <c r="E20" s="89" t="s">
        <v>54</v>
      </c>
      <c r="F20" s="93" t="s">
        <v>55</v>
      </c>
      <c r="G20" s="197">
        <v>2509</v>
      </c>
      <c r="H20" s="197">
        <v>2509</v>
      </c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v>11023</v>
      </c>
      <c r="H21" s="197">
        <v>11037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4064</v>
      </c>
      <c r="H22" s="611">
        <f>SUM(H23:H25)</f>
        <v>4064</v>
      </c>
      <c r="M22" s="98"/>
    </row>
    <row r="23" spans="1:8" ht="1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3945</v>
      </c>
      <c r="H23" s="197">
        <v>3945</v>
      </c>
    </row>
    <row r="24" spans="1:13" ht="15">
      <c r="A24" s="89" t="s">
        <v>67</v>
      </c>
      <c r="B24" s="91" t="s">
        <v>68</v>
      </c>
      <c r="C24" s="197">
        <v>30</v>
      </c>
      <c r="D24" s="197">
        <v>25</v>
      </c>
      <c r="E24" s="202" t="s">
        <v>69</v>
      </c>
      <c r="F24" s="93" t="s">
        <v>70</v>
      </c>
      <c r="G24" s="197"/>
      <c r="H24" s="197"/>
      <c r="M24" s="98"/>
    </row>
    <row r="25" spans="1:8" ht="15">
      <c r="A25" s="89" t="s">
        <v>71</v>
      </c>
      <c r="B25" s="91" t="s">
        <v>72</v>
      </c>
      <c r="C25" s="197">
        <v>88</v>
      </c>
      <c r="D25" s="197">
        <v>64</v>
      </c>
      <c r="E25" s="89" t="s">
        <v>73</v>
      </c>
      <c r="F25" s="93" t="s">
        <v>74</v>
      </c>
      <c r="G25" s="197">
        <v>119</v>
      </c>
      <c r="H25" s="197">
        <v>119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17596</v>
      </c>
      <c r="H26" s="595">
        <f>H20+H21+H22</f>
        <v>17610</v>
      </c>
      <c r="M26" s="98"/>
    </row>
    <row r="27" spans="1:8" ht="15.75">
      <c r="A27" s="89" t="s">
        <v>79</v>
      </c>
      <c r="B27" s="91" t="s">
        <v>80</v>
      </c>
      <c r="C27" s="197"/>
      <c r="D27" s="197">
        <v>2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118</v>
      </c>
      <c r="D28" s="595">
        <f>SUM(D24:D27)</f>
        <v>91</v>
      </c>
      <c r="E28" s="202" t="s">
        <v>84</v>
      </c>
      <c r="F28" s="93" t="s">
        <v>85</v>
      </c>
      <c r="G28" s="592">
        <f>SUM(G29:G31)</f>
        <v>36147</v>
      </c>
      <c r="H28" s="593">
        <f>SUM(H29:H31)</f>
        <v>18973</v>
      </c>
      <c r="M28" s="98"/>
    </row>
    <row r="29" spans="1:8" ht="15">
      <c r="A29" s="89"/>
      <c r="B29" s="91"/>
      <c r="C29" s="592"/>
      <c r="D29" s="593"/>
      <c r="E29" s="89" t="s">
        <v>86</v>
      </c>
      <c r="F29" s="93" t="s">
        <v>87</v>
      </c>
      <c r="G29" s="197">
        <v>36147</v>
      </c>
      <c r="H29" s="197">
        <v>18973</v>
      </c>
    </row>
    <row r="30" spans="1:13" ht="1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33149</v>
      </c>
      <c r="H32" s="197">
        <v>32933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69296</v>
      </c>
      <c r="H34" s="595">
        <f>H28+H32+H33</f>
        <v>51906</v>
      </c>
    </row>
    <row r="35" spans="1:8" ht="15">
      <c r="A35" s="89" t="s">
        <v>106</v>
      </c>
      <c r="B35" s="94" t="s">
        <v>107</v>
      </c>
      <c r="C35" s="592">
        <f>SUM(C36:C39)</f>
        <v>24163</v>
      </c>
      <c r="D35" s="593">
        <f>SUM(D36:D39)</f>
        <v>400</v>
      </c>
      <c r="E35" s="89"/>
      <c r="F35" s="99"/>
      <c r="G35" s="612"/>
      <c r="H35" s="613"/>
    </row>
    <row r="36" spans="1:8" ht="15">
      <c r="A36" s="89" t="s">
        <v>108</v>
      </c>
      <c r="B36" s="91" t="s">
        <v>109</v>
      </c>
      <c r="C36" s="197">
        <v>23827</v>
      </c>
      <c r="D36" s="196">
        <v>64</v>
      </c>
      <c r="E36" s="203"/>
      <c r="F36" s="101"/>
      <c r="G36" s="612"/>
      <c r="H36" s="613"/>
    </row>
    <row r="37" spans="1:8" ht="1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126325</v>
      </c>
      <c r="H37" s="597">
        <f>H26+H18+H34</f>
        <v>108949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5.7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4"/>
      <c r="H39" s="615"/>
    </row>
    <row r="40" spans="1:13" ht="1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0" t="s">
        <v>137</v>
      </c>
      <c r="B46" s="96" t="s">
        <v>138</v>
      </c>
      <c r="C46" s="594">
        <f>C35+C40+C45</f>
        <v>24163</v>
      </c>
      <c r="D46" s="595">
        <f>D35+D40+D45</f>
        <v>400</v>
      </c>
      <c r="E46" s="201" t="s">
        <v>139</v>
      </c>
      <c r="F46" s="93" t="s">
        <v>140</v>
      </c>
      <c r="G46" s="197">
        <v>8317</v>
      </c>
      <c r="H46" s="196"/>
      <c r="M46" s="98"/>
    </row>
    <row r="47" spans="1:8" ht="1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7">
        <v>21</v>
      </c>
    </row>
    <row r="48" spans="1:13" ht="15">
      <c r="A48" s="89" t="s">
        <v>144</v>
      </c>
      <c r="B48" s="91" t="s">
        <v>145</v>
      </c>
      <c r="C48" s="197">
        <v>3638</v>
      </c>
      <c r="D48" s="197">
        <v>3638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8317</v>
      </c>
      <c r="H50" s="593">
        <f>SUM(H44:H49)</f>
        <v>21</v>
      </c>
    </row>
    <row r="51" spans="1:8" ht="15">
      <c r="A51" s="89" t="s">
        <v>79</v>
      </c>
      <c r="B51" s="91" t="s">
        <v>155</v>
      </c>
      <c r="C51" s="197">
        <v>4169</v>
      </c>
      <c r="D51" s="197">
        <v>2194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7807</v>
      </c>
      <c r="D52" s="595">
        <f>SUM(D48:D51)</f>
        <v>5832</v>
      </c>
      <c r="E52" s="201" t="s">
        <v>158</v>
      </c>
      <c r="F52" s="95" t="s">
        <v>159</v>
      </c>
      <c r="G52" s="197">
        <v>1873</v>
      </c>
      <c r="H52" s="197">
        <v>1809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5">
        <v>110</v>
      </c>
      <c r="D55" s="476">
        <v>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2" t="s">
        <v>170</v>
      </c>
      <c r="B56" s="208" t="s">
        <v>171</v>
      </c>
      <c r="C56" s="598">
        <f>C20+C21+C22+C28+C33+C46+C52+C54+C55</f>
        <v>86354</v>
      </c>
      <c r="D56" s="599">
        <f>D20+D21+D22+D28+D33+D46+D52+D54+D55</f>
        <v>60177</v>
      </c>
      <c r="E56" s="100" t="s">
        <v>850</v>
      </c>
      <c r="F56" s="99" t="s">
        <v>172</v>
      </c>
      <c r="G56" s="596">
        <f>G50+G52+G53+G54+G55</f>
        <v>10190</v>
      </c>
      <c r="H56" s="597">
        <f>H50+H52+H53+H54+H55</f>
        <v>1830</v>
      </c>
      <c r="M56" s="98"/>
    </row>
    <row r="57" spans="1:8" ht="1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0.75">
      <c r="A59" s="89" t="s">
        <v>176</v>
      </c>
      <c r="B59" s="91" t="s">
        <v>177</v>
      </c>
      <c r="C59" s="197">
        <v>15215</v>
      </c>
      <c r="D59" s="197">
        <v>17787</v>
      </c>
      <c r="E59" s="201" t="s">
        <v>180</v>
      </c>
      <c r="F59" s="483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813</v>
      </c>
      <c r="D60" s="197">
        <v>1343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2">
        <f>SUM(G62:G68)</f>
        <v>20565</v>
      </c>
      <c r="H61" s="593">
        <f>SUM(H62:H68)</f>
        <v>27681</v>
      </c>
    </row>
    <row r="62" spans="1:13" ht="15">
      <c r="A62" s="89" t="s">
        <v>186</v>
      </c>
      <c r="B62" s="94" t="s">
        <v>187</v>
      </c>
      <c r="C62" s="197">
        <v>6964</v>
      </c>
      <c r="D62" s="197">
        <v>7724</v>
      </c>
      <c r="E62" s="200" t="s">
        <v>192</v>
      </c>
      <c r="F62" s="93" t="s">
        <v>193</v>
      </c>
      <c r="G62" s="197">
        <v>451</v>
      </c>
      <c r="H62" s="197">
        <v>1101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17</v>
      </c>
      <c r="H63" s="197">
        <v>43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11228</v>
      </c>
      <c r="H64" s="197">
        <v>17718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22992</v>
      </c>
      <c r="D65" s="595">
        <f>SUM(D59:D64)</f>
        <v>26854</v>
      </c>
      <c r="E65" s="89" t="s">
        <v>201</v>
      </c>
      <c r="F65" s="93" t="s">
        <v>202</v>
      </c>
      <c r="G65" s="197">
        <v>697</v>
      </c>
      <c r="H65" s="197">
        <v>1052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6261</v>
      </c>
      <c r="H66" s="197">
        <v>5867</v>
      </c>
    </row>
    <row r="67" spans="1:8" ht="1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1137</v>
      </c>
      <c r="H67" s="197">
        <v>1115</v>
      </c>
    </row>
    <row r="68" spans="1:8" ht="15">
      <c r="A68" s="89" t="s">
        <v>206</v>
      </c>
      <c r="B68" s="91" t="s">
        <v>207</v>
      </c>
      <c r="C68" s="197">
        <v>4065</v>
      </c>
      <c r="D68" s="197">
        <v>1754</v>
      </c>
      <c r="E68" s="89" t="s">
        <v>212</v>
      </c>
      <c r="F68" s="93" t="s">
        <v>213</v>
      </c>
      <c r="G68" s="197">
        <v>774</v>
      </c>
      <c r="H68" s="197">
        <v>785</v>
      </c>
    </row>
    <row r="69" spans="1:8" ht="15">
      <c r="A69" s="89" t="s">
        <v>210</v>
      </c>
      <c r="B69" s="91" t="s">
        <v>211</v>
      </c>
      <c r="C69" s="197">
        <v>22214</v>
      </c>
      <c r="D69" s="197">
        <v>24679</v>
      </c>
      <c r="E69" s="201" t="s">
        <v>79</v>
      </c>
      <c r="F69" s="93" t="s">
        <v>216</v>
      </c>
      <c r="G69" s="197">
        <v>255</v>
      </c>
      <c r="H69" s="197">
        <v>247</v>
      </c>
    </row>
    <row r="70" spans="1:8" ht="15">
      <c r="A70" s="89" t="s">
        <v>214</v>
      </c>
      <c r="B70" s="91" t="s">
        <v>215</v>
      </c>
      <c r="C70" s="197">
        <v>322</v>
      </c>
      <c r="D70" s="197">
        <v>258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20820</v>
      </c>
      <c r="H71" s="595">
        <f>H59+H60+H61+H69+H70</f>
        <v>27928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750</v>
      </c>
      <c r="D73" s="197">
        <v>1545</v>
      </c>
      <c r="E73" s="470" t="s">
        <v>230</v>
      </c>
      <c r="F73" s="95" t="s">
        <v>231</v>
      </c>
      <c r="G73" s="475"/>
      <c r="H73" s="476"/>
    </row>
    <row r="74" spans="1:8" ht="1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2</v>
      </c>
      <c r="D75" s="197">
        <v>4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27353</v>
      </c>
      <c r="D76" s="595">
        <f>SUM(D68:D75)</f>
        <v>28240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20820</v>
      </c>
      <c r="H79" s="597">
        <f>H71+H73+H75+H77</f>
        <v>27928</v>
      </c>
    </row>
    <row r="80" spans="1:8" ht="1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">
      <c r="A84" s="89" t="s">
        <v>133</v>
      </c>
      <c r="B84" s="91" t="s">
        <v>248</v>
      </c>
      <c r="C84" s="197">
        <v>2</v>
      </c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2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">
      <c r="A88" s="89" t="s">
        <v>252</v>
      </c>
      <c r="B88" s="91" t="s">
        <v>253</v>
      </c>
      <c r="C88" s="197">
        <v>7</v>
      </c>
      <c r="D88" s="197">
        <v>11</v>
      </c>
      <c r="E88" s="207"/>
      <c r="F88" s="103"/>
      <c r="G88" s="619"/>
      <c r="H88" s="620"/>
      <c r="M88" s="98"/>
    </row>
    <row r="89" spans="1:8" ht="15">
      <c r="A89" s="89" t="s">
        <v>254</v>
      </c>
      <c r="B89" s="91" t="s">
        <v>255</v>
      </c>
      <c r="C89" s="197">
        <v>20339</v>
      </c>
      <c r="D89" s="197">
        <v>23299</v>
      </c>
      <c r="E89" s="204"/>
      <c r="F89" s="103"/>
      <c r="G89" s="619"/>
      <c r="H89" s="620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20346</v>
      </c>
      <c r="D92" s="595">
        <f>SUM(D88:D91)</f>
        <v>23310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288</v>
      </c>
      <c r="D93" s="475">
        <v>126</v>
      </c>
      <c r="E93" s="204"/>
      <c r="F93" s="103"/>
      <c r="G93" s="619"/>
      <c r="H93" s="620"/>
    </row>
    <row r="94" spans="1:13" ht="15.75" thickBot="1">
      <c r="A94" s="487" t="s">
        <v>263</v>
      </c>
      <c r="B94" s="226" t="s">
        <v>264</v>
      </c>
      <c r="C94" s="598">
        <f>C65+C76+C85+C92+C93</f>
        <v>70981</v>
      </c>
      <c r="D94" s="599">
        <f>D65+D76+D85+D92+D93</f>
        <v>78530</v>
      </c>
      <c r="E94" s="227"/>
      <c r="F94" s="228"/>
      <c r="G94" s="621"/>
      <c r="H94" s="622"/>
      <c r="M94" s="98"/>
    </row>
    <row r="95" spans="1:8" ht="31.5" thickBot="1">
      <c r="A95" s="484" t="s">
        <v>265</v>
      </c>
      <c r="B95" s="485" t="s">
        <v>266</v>
      </c>
      <c r="C95" s="600">
        <f>C94+C56</f>
        <v>157335</v>
      </c>
      <c r="D95" s="601">
        <f>D94+D56</f>
        <v>138707</v>
      </c>
      <c r="E95" s="229" t="s">
        <v>941</v>
      </c>
      <c r="F95" s="486" t="s">
        <v>268</v>
      </c>
      <c r="G95" s="600">
        <f>G37+G40+G56+G79</f>
        <v>157335</v>
      </c>
      <c r="H95" s="601">
        <f>H37+H40+H56+H79</f>
        <v>138707</v>
      </c>
    </row>
    <row r="96" spans="1:13" ht="15">
      <c r="A96" s="174"/>
      <c r="B96" s="569"/>
      <c r="C96" s="174"/>
      <c r="D96" s="174"/>
      <c r="E96" s="570"/>
      <c r="M96" s="98"/>
    </row>
    <row r="97" spans="1:13" ht="15">
      <c r="A97" s="572"/>
      <c r="B97" s="569"/>
      <c r="C97" s="174"/>
      <c r="D97" s="174"/>
      <c r="E97" s="570"/>
      <c r="M97" s="98"/>
    </row>
    <row r="98" spans="1:13" ht="15">
      <c r="A98" s="690" t="s">
        <v>975</v>
      </c>
      <c r="B98" s="699">
        <f>pdeReportingDate</f>
        <v>45378</v>
      </c>
      <c r="C98" s="699"/>
      <c r="D98" s="699"/>
      <c r="E98" s="699"/>
      <c r="F98" s="699"/>
      <c r="G98" s="699"/>
      <c r="H98" s="699"/>
      <c r="M98" s="98"/>
    </row>
    <row r="99" spans="1:13" ht="1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1" t="s">
        <v>8</v>
      </c>
      <c r="B100" s="700" t="str">
        <f>authorName</f>
        <v>Марин Петров Маринов</v>
      </c>
      <c r="C100" s="700"/>
      <c r="D100" s="700"/>
      <c r="E100" s="700"/>
      <c r="F100" s="700"/>
      <c r="G100" s="700"/>
      <c r="H100" s="700"/>
    </row>
    <row r="101" spans="1:8" ht="15">
      <c r="A101" s="691"/>
      <c r="B101" s="80"/>
      <c r="C101" s="80"/>
      <c r="D101" s="80"/>
      <c r="E101" s="80"/>
      <c r="F101" s="80"/>
      <c r="G101" s="80"/>
      <c r="H101" s="80"/>
    </row>
    <row r="102" spans="1:8" ht="15">
      <c r="A102" s="691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2"/>
      <c r="B103" s="698" t="s">
        <v>977</v>
      </c>
      <c r="C103" s="698"/>
      <c r="D103" s="698"/>
      <c r="E103" s="698"/>
      <c r="M103" s="98"/>
    </row>
    <row r="104" spans="1:5" ht="21.75" customHeight="1">
      <c r="A104" s="692"/>
      <c r="B104" s="698" t="s">
        <v>977</v>
      </c>
      <c r="C104" s="698"/>
      <c r="D104" s="698"/>
      <c r="E104" s="698"/>
    </row>
    <row r="105" spans="1:13" ht="21.75" customHeight="1">
      <c r="A105" s="692"/>
      <c r="B105" s="698" t="s">
        <v>977</v>
      </c>
      <c r="C105" s="698"/>
      <c r="D105" s="698"/>
      <c r="E105" s="698"/>
      <c r="M105" s="98"/>
    </row>
    <row r="106" spans="1:5" ht="21.75" customHeight="1">
      <c r="A106" s="692"/>
      <c r="B106" s="698" t="s">
        <v>977</v>
      </c>
      <c r="C106" s="698"/>
      <c r="D106" s="698"/>
      <c r="E106" s="698"/>
    </row>
    <row r="107" spans="1:13" ht="21.75" customHeight="1">
      <c r="A107" s="692"/>
      <c r="B107" s="698"/>
      <c r="C107" s="698"/>
      <c r="D107" s="698"/>
      <c r="E107" s="698"/>
      <c r="M107" s="98"/>
    </row>
    <row r="108" spans="1:5" ht="21.75" customHeight="1">
      <c r="A108" s="692"/>
      <c r="B108" s="698"/>
      <c r="C108" s="698"/>
      <c r="D108" s="698"/>
      <c r="E108" s="698"/>
    </row>
    <row r="109" spans="1:13" ht="21.75" customHeight="1">
      <c r="A109" s="692"/>
      <c r="B109" s="698"/>
      <c r="C109" s="698"/>
      <c r="D109" s="698"/>
      <c r="E109" s="698"/>
      <c r="M109" s="98"/>
    </row>
    <row r="117" ht="15">
      <c r="E117" s="573"/>
    </row>
    <row r="119" spans="5:13" ht="15">
      <c r="E119" s="573"/>
      <c r="M119" s="98"/>
    </row>
    <row r="121" spans="5:13" ht="15">
      <c r="E121" s="573"/>
      <c r="M121" s="98"/>
    </row>
    <row r="123" ht="15">
      <c r="E123" s="573"/>
    </row>
    <row r="125" spans="5:13" ht="15">
      <c r="E125" s="573"/>
      <c r="M125" s="98"/>
    </row>
    <row r="127" spans="5:13" ht="15">
      <c r="E127" s="573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3"/>
      <c r="M135" s="98"/>
    </row>
    <row r="137" spans="5:13" ht="15">
      <c r="E137" s="573"/>
      <c r="M137" s="98"/>
    </row>
    <row r="139" spans="5:13" ht="15">
      <c r="E139" s="573"/>
      <c r="M139" s="98"/>
    </row>
    <row r="141" spans="5:13" ht="15">
      <c r="E141" s="573"/>
      <c r="M141" s="98"/>
    </row>
    <row r="143" ht="15">
      <c r="E143" s="573"/>
    </row>
    <row r="145" ht="15">
      <c r="E145" s="573"/>
    </row>
    <row r="147" ht="15">
      <c r="E147" s="573"/>
    </row>
    <row r="149" spans="5:13" ht="15">
      <c r="E149" s="573"/>
      <c r="M149" s="98"/>
    </row>
    <row r="151" ht="15">
      <c r="M151" s="98"/>
    </row>
    <row r="153" ht="15">
      <c r="M153" s="98"/>
    </row>
    <row r="159" ht="15">
      <c r="E159" s="573"/>
    </row>
    <row r="161" spans="1:18" s="571" customFormat="1" ht="1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39" sqref="C39:D39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3">
        <v>101033</v>
      </c>
      <c r="D12" s="313">
        <v>108732</v>
      </c>
      <c r="E12" s="194" t="s">
        <v>277</v>
      </c>
      <c r="F12" s="240" t="s">
        <v>278</v>
      </c>
      <c r="G12" s="313">
        <v>219651</v>
      </c>
      <c r="H12" s="313">
        <v>213343</v>
      </c>
    </row>
    <row r="13" spans="1:8" ht="15">
      <c r="A13" s="194" t="s">
        <v>279</v>
      </c>
      <c r="B13" s="190" t="s">
        <v>280</v>
      </c>
      <c r="C13" s="313">
        <v>13958</v>
      </c>
      <c r="D13" s="313">
        <v>14130</v>
      </c>
      <c r="E13" s="194" t="s">
        <v>281</v>
      </c>
      <c r="F13" s="240" t="s">
        <v>282</v>
      </c>
      <c r="G13" s="313"/>
      <c r="H13" s="313"/>
    </row>
    <row r="14" spans="1:8" ht="15">
      <c r="A14" s="194" t="s">
        <v>283</v>
      </c>
      <c r="B14" s="190" t="s">
        <v>284</v>
      </c>
      <c r="C14" s="313">
        <v>10460</v>
      </c>
      <c r="D14" s="313">
        <v>9651</v>
      </c>
      <c r="E14" s="245" t="s">
        <v>285</v>
      </c>
      <c r="F14" s="240" t="s">
        <v>286</v>
      </c>
      <c r="G14" s="313">
        <v>1516</v>
      </c>
      <c r="H14" s="313">
        <v>1685</v>
      </c>
    </row>
    <row r="15" spans="1:8" ht="15">
      <c r="A15" s="194" t="s">
        <v>287</v>
      </c>
      <c r="B15" s="190" t="s">
        <v>288</v>
      </c>
      <c r="C15" s="313">
        <v>48881</v>
      </c>
      <c r="D15" s="313">
        <v>43769</v>
      </c>
      <c r="E15" s="245" t="s">
        <v>79</v>
      </c>
      <c r="F15" s="240" t="s">
        <v>289</v>
      </c>
      <c r="G15" s="313">
        <v>1461</v>
      </c>
      <c r="H15" s="313">
        <v>2107</v>
      </c>
    </row>
    <row r="16" spans="1:8" ht="15.75">
      <c r="A16" s="194" t="s">
        <v>290</v>
      </c>
      <c r="B16" s="190" t="s">
        <v>291</v>
      </c>
      <c r="C16" s="313">
        <v>10261</v>
      </c>
      <c r="D16" s="313">
        <v>8943</v>
      </c>
      <c r="E16" s="236" t="s">
        <v>52</v>
      </c>
      <c r="F16" s="264" t="s">
        <v>292</v>
      </c>
      <c r="G16" s="625">
        <f>SUM(G12:G15)</f>
        <v>222628</v>
      </c>
      <c r="H16" s="626">
        <f>SUM(H12:H15)</f>
        <v>217135</v>
      </c>
    </row>
    <row r="17" spans="1:8" ht="30.75">
      <c r="A17" s="194" t="s">
        <v>293</v>
      </c>
      <c r="B17" s="190" t="s">
        <v>294</v>
      </c>
      <c r="C17" s="313">
        <v>152</v>
      </c>
      <c r="D17" s="313">
        <v>328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3">
        <v>1241</v>
      </c>
      <c r="D18" s="313">
        <v>-2804</v>
      </c>
      <c r="E18" s="234" t="s">
        <v>297</v>
      </c>
      <c r="F18" s="238" t="s">
        <v>298</v>
      </c>
      <c r="G18" s="636">
        <v>208</v>
      </c>
      <c r="H18" s="697">
        <v>3392</v>
      </c>
    </row>
    <row r="19" spans="1:8" ht="15">
      <c r="A19" s="194" t="s">
        <v>299</v>
      </c>
      <c r="B19" s="190" t="s">
        <v>300</v>
      </c>
      <c r="C19" s="313">
        <v>1697</v>
      </c>
      <c r="D19" s="313">
        <v>1129</v>
      </c>
      <c r="E19" s="194" t="s">
        <v>301</v>
      </c>
      <c r="F19" s="237" t="s">
        <v>302</v>
      </c>
      <c r="G19" s="313">
        <v>208</v>
      </c>
      <c r="H19" s="314">
        <v>3392</v>
      </c>
    </row>
    <row r="20" spans="1:8" ht="15.75">
      <c r="A20" s="235" t="s">
        <v>303</v>
      </c>
      <c r="B20" s="190" t="s">
        <v>304</v>
      </c>
      <c r="C20" s="313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187683</v>
      </c>
      <c r="D22" s="626">
        <f>SUM(D12:D18)+D19</f>
        <v>183878</v>
      </c>
      <c r="E22" s="194" t="s">
        <v>309</v>
      </c>
      <c r="F22" s="237" t="s">
        <v>310</v>
      </c>
      <c r="G22" s="313">
        <v>5</v>
      </c>
      <c r="H22" s="313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>
        <v>2030</v>
      </c>
      <c r="H23" s="313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0.75">
      <c r="A25" s="194" t="s">
        <v>316</v>
      </c>
      <c r="B25" s="237" t="s">
        <v>317</v>
      </c>
      <c r="C25" s="313">
        <v>3</v>
      </c>
      <c r="D25" s="313">
        <v>3</v>
      </c>
      <c r="E25" s="194" t="s">
        <v>318</v>
      </c>
      <c r="F25" s="237" t="s">
        <v>319</v>
      </c>
      <c r="G25" s="313">
        <v>46</v>
      </c>
      <c r="H25" s="313">
        <v>218</v>
      </c>
    </row>
    <row r="26" spans="1:8" ht="30.7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4"/>
    </row>
    <row r="27" spans="1:8" ht="30.75">
      <c r="A27" s="194" t="s">
        <v>324</v>
      </c>
      <c r="B27" s="237" t="s">
        <v>325</v>
      </c>
      <c r="C27" s="313">
        <v>132</v>
      </c>
      <c r="D27" s="313">
        <v>176</v>
      </c>
      <c r="E27" s="236" t="s">
        <v>104</v>
      </c>
      <c r="F27" s="238" t="s">
        <v>326</v>
      </c>
      <c r="G27" s="625">
        <f>SUM(G22:G26)</f>
        <v>2081</v>
      </c>
      <c r="H27" s="626">
        <f>SUM(H22:H26)</f>
        <v>219</v>
      </c>
    </row>
    <row r="28" spans="1:8" ht="15">
      <c r="A28" s="194" t="s">
        <v>79</v>
      </c>
      <c r="B28" s="237" t="s">
        <v>327</v>
      </c>
      <c r="C28" s="313">
        <v>249</v>
      </c>
      <c r="D28" s="313">
        <v>93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384</v>
      </c>
      <c r="D29" s="626">
        <f>SUM(D25:D28)</f>
        <v>272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1">
        <f>C29+C22</f>
        <v>188067</v>
      </c>
      <c r="D31" s="632">
        <f>D29+D22</f>
        <v>184150</v>
      </c>
      <c r="E31" s="251" t="s">
        <v>824</v>
      </c>
      <c r="F31" s="266" t="s">
        <v>331</v>
      </c>
      <c r="G31" s="253">
        <f>G16+G18+G27</f>
        <v>224917</v>
      </c>
      <c r="H31" s="254">
        <f>H16+H18+H27</f>
        <v>220746</v>
      </c>
    </row>
    <row r="32" spans="1:8" ht="1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36850</v>
      </c>
      <c r="D33" s="244">
        <f>IF((H31-D31)&gt;0,H31-D31,0)</f>
        <v>36596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2.2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188067</v>
      </c>
      <c r="D36" s="634">
        <f>D31-D34+D35</f>
        <v>184150</v>
      </c>
      <c r="E36" s="262" t="s">
        <v>346</v>
      </c>
      <c r="F36" s="256" t="s">
        <v>347</v>
      </c>
      <c r="G36" s="267">
        <f>G35-G34+G31</f>
        <v>224917</v>
      </c>
      <c r="H36" s="268">
        <f>H35-H34+H31</f>
        <v>220746</v>
      </c>
    </row>
    <row r="37" spans="1:8" ht="15.75">
      <c r="A37" s="261" t="s">
        <v>348</v>
      </c>
      <c r="B37" s="231" t="s">
        <v>349</v>
      </c>
      <c r="C37" s="631">
        <f>IF((G36-C36)&gt;0,G36-C36,0)</f>
        <v>36850</v>
      </c>
      <c r="D37" s="632">
        <f>IF((H36-D36)&gt;0,H36-D36,0)</f>
        <v>36596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3701</v>
      </c>
      <c r="D38" s="626">
        <f>D39+D40+D41</f>
        <v>3663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3">
        <v>3701</v>
      </c>
      <c r="D39" s="313">
        <v>3663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33149</v>
      </c>
      <c r="D42" s="244">
        <f>+IF((H36-D36-D38)&gt;0,H36-D36-D38,0)</f>
        <v>32933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33149</v>
      </c>
      <c r="D44" s="268">
        <f>IF(H42=0,IF(D42-D43&gt;0,D42-D43+H43,0),IF(H42-H43&lt;0,H43-H42+D42,0))</f>
        <v>32933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7">
        <f>C36+C38+C42</f>
        <v>224917</v>
      </c>
      <c r="D45" s="628">
        <f>D36+D38+D42</f>
        <v>220746</v>
      </c>
      <c r="E45" s="270" t="s">
        <v>373</v>
      </c>
      <c r="F45" s="272" t="s">
        <v>374</v>
      </c>
      <c r="G45" s="627">
        <f>G42+G36</f>
        <v>224917</v>
      </c>
      <c r="H45" s="628">
        <f>H42+H36</f>
        <v>220746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02" t="s">
        <v>976</v>
      </c>
      <c r="B47" s="702"/>
      <c r="C47" s="702"/>
      <c r="D47" s="702"/>
      <c r="E47" s="702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90" t="s">
        <v>975</v>
      </c>
      <c r="B50" s="699">
        <f>pdeReportingDate</f>
        <v>45378</v>
      </c>
      <c r="C50" s="699"/>
      <c r="D50" s="699"/>
      <c r="E50" s="699"/>
      <c r="F50" s="699"/>
      <c r="G50" s="699"/>
      <c r="H50" s="699"/>
      <c r="M50" s="98"/>
    </row>
    <row r="51" spans="1:13" s="42" customFormat="1" ht="1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1" t="s">
        <v>8</v>
      </c>
      <c r="B52" s="700" t="str">
        <f>authorName</f>
        <v>Марин Петров Маринов</v>
      </c>
      <c r="C52" s="700"/>
      <c r="D52" s="700"/>
      <c r="E52" s="700"/>
      <c r="F52" s="700"/>
      <c r="G52" s="700"/>
      <c r="H52" s="700"/>
    </row>
    <row r="53" spans="1:8" s="42" customFormat="1" ht="1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1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2"/>
      <c r="B55" s="698" t="s">
        <v>977</v>
      </c>
      <c r="C55" s="698"/>
      <c r="D55" s="698"/>
      <c r="E55" s="698"/>
      <c r="F55" s="571"/>
      <c r="G55" s="45"/>
      <c r="H55" s="42"/>
    </row>
    <row r="56" spans="1:8" ht="15.75" customHeight="1">
      <c r="A56" s="692"/>
      <c r="B56" s="698" t="s">
        <v>977</v>
      </c>
      <c r="C56" s="698"/>
      <c r="D56" s="698"/>
      <c r="E56" s="698"/>
      <c r="F56" s="571"/>
      <c r="G56" s="45"/>
      <c r="H56" s="42"/>
    </row>
    <row r="57" spans="1:8" ht="15.75" customHeight="1">
      <c r="A57" s="692"/>
      <c r="B57" s="698" t="s">
        <v>977</v>
      </c>
      <c r="C57" s="698"/>
      <c r="D57" s="698"/>
      <c r="E57" s="698"/>
      <c r="F57" s="571"/>
      <c r="G57" s="45"/>
      <c r="H57" s="42"/>
    </row>
    <row r="58" spans="1:8" ht="15.75" customHeight="1">
      <c r="A58" s="692"/>
      <c r="B58" s="698" t="s">
        <v>977</v>
      </c>
      <c r="C58" s="698"/>
      <c r="D58" s="698"/>
      <c r="E58" s="698"/>
      <c r="F58" s="571"/>
      <c r="G58" s="45"/>
      <c r="H58" s="42"/>
    </row>
    <row r="59" spans="1:8" ht="15">
      <c r="A59" s="692"/>
      <c r="B59" s="698"/>
      <c r="C59" s="698"/>
      <c r="D59" s="698"/>
      <c r="E59" s="698"/>
      <c r="F59" s="571"/>
      <c r="G59" s="45"/>
      <c r="H59" s="42"/>
    </row>
    <row r="60" spans="1:8" ht="15">
      <c r="A60" s="692"/>
      <c r="B60" s="698"/>
      <c r="C60" s="698"/>
      <c r="D60" s="698"/>
      <c r="E60" s="698"/>
      <c r="F60" s="571"/>
      <c r="G60" s="45"/>
      <c r="H60" s="42"/>
    </row>
    <row r="61" spans="1:8" ht="15">
      <c r="A61" s="692"/>
      <c r="B61" s="698"/>
      <c r="C61" s="698"/>
      <c r="D61" s="698"/>
      <c r="E61" s="698"/>
      <c r="F61" s="571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C25">
      <selection activeCell="F45" sqref="F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1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2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1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">
      <c r="A11" s="277" t="s">
        <v>378</v>
      </c>
      <c r="B11" s="178" t="s">
        <v>379</v>
      </c>
      <c r="C11" s="197">
        <v>247611</v>
      </c>
      <c r="D11" s="197">
        <v>242093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-144162</v>
      </c>
      <c r="D12" s="197">
        <v>-152492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-58647</v>
      </c>
      <c r="D14" s="197">
        <v>-51109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-243</v>
      </c>
      <c r="D15" s="197">
        <v>-251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-3710</v>
      </c>
      <c r="D16" s="197">
        <v>-4020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3</v>
      </c>
      <c r="D17" s="197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-76</v>
      </c>
      <c r="D19" s="197">
        <v>-45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-703</v>
      </c>
      <c r="D20" s="197">
        <v>-246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1" t="s">
        <v>398</v>
      </c>
      <c r="B21" s="292" t="s">
        <v>399</v>
      </c>
      <c r="C21" s="654">
        <f>SUM(C11:C20)</f>
        <v>40073</v>
      </c>
      <c r="D21" s="655">
        <f>SUM(D11:D20)</f>
        <v>33931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-13296</v>
      </c>
      <c r="D23" s="197">
        <v>-16382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18</v>
      </c>
      <c r="D24" s="197">
        <v>53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>
        <v>196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-15446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1" t="s">
        <v>420</v>
      </c>
      <c r="B33" s="292" t="s">
        <v>421</v>
      </c>
      <c r="C33" s="654">
        <f>SUM(C23:C32)</f>
        <v>-28724</v>
      </c>
      <c r="D33" s="655">
        <f>SUM(D23:D32)</f>
        <v>-16133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-46</v>
      </c>
      <c r="D39" s="197">
        <v>-46</v>
      </c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>
        <v>-16297</v>
      </c>
      <c r="D41" s="197">
        <v>-13684</v>
      </c>
      <c r="E41" s="177"/>
      <c r="F41" s="177"/>
    </row>
    <row r="42" spans="1:8" ht="15">
      <c r="A42" s="277" t="s">
        <v>437</v>
      </c>
      <c r="B42" s="178" t="s">
        <v>438</v>
      </c>
      <c r="C42" s="197">
        <v>2030</v>
      </c>
      <c r="D42" s="196"/>
      <c r="E42" s="177"/>
      <c r="F42" s="177"/>
      <c r="G42" s="180"/>
      <c r="H42" s="180"/>
    </row>
    <row r="43" spans="1:8" ht="15.75" thickBot="1">
      <c r="A43" s="294" t="s">
        <v>439</v>
      </c>
      <c r="B43" s="295" t="s">
        <v>440</v>
      </c>
      <c r="C43" s="656">
        <f>SUM(C35:C42)</f>
        <v>-14313</v>
      </c>
      <c r="D43" s="657">
        <f>SUM(D35:D42)</f>
        <v>-13730</v>
      </c>
      <c r="E43" s="177"/>
      <c r="F43" s="177"/>
      <c r="G43" s="180"/>
      <c r="H43" s="180"/>
    </row>
    <row r="44" spans="1:8" ht="15.75" thickBot="1">
      <c r="A44" s="297" t="s">
        <v>441</v>
      </c>
      <c r="B44" s="298" t="s">
        <v>442</v>
      </c>
      <c r="C44" s="304">
        <f>C43+C33+C21</f>
        <v>-2964</v>
      </c>
      <c r="D44" s="305">
        <f>D43+D33+D21</f>
        <v>4068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23310</v>
      </c>
      <c r="D45" s="306">
        <v>19242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20346</v>
      </c>
      <c r="D46" s="308">
        <f>D45+D44</f>
        <v>23310</v>
      </c>
      <c r="E46" s="177"/>
      <c r="F46" s="177"/>
      <c r="G46" s="180"/>
      <c r="H46" s="180"/>
    </row>
    <row r="47" spans="1:8" ht="15">
      <c r="A47" s="301" t="s">
        <v>447</v>
      </c>
      <c r="B47" s="309" t="s">
        <v>448</v>
      </c>
      <c r="C47" s="296">
        <v>14307</v>
      </c>
      <c r="D47" s="296">
        <v>17271</v>
      </c>
      <c r="E47" s="177"/>
      <c r="F47" s="177"/>
      <c r="G47" s="180"/>
      <c r="H47" s="180"/>
    </row>
    <row r="48" spans="1:8" ht="15.75" thickBot="1">
      <c r="A48" s="279" t="s">
        <v>449</v>
      </c>
      <c r="B48" s="310" t="s">
        <v>450</v>
      </c>
      <c r="C48" s="280">
        <v>6039</v>
      </c>
      <c r="D48" s="280">
        <v>6039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8" t="s">
        <v>966</v>
      </c>
      <c r="G50" s="180"/>
      <c r="H50" s="180"/>
    </row>
    <row r="51" spans="1:8" ht="15">
      <c r="A51" s="703" t="s">
        <v>972</v>
      </c>
      <c r="B51" s="703"/>
      <c r="C51" s="703"/>
      <c r="D51" s="703"/>
      <c r="G51" s="180"/>
      <c r="H51" s="180"/>
    </row>
    <row r="52" spans="1:8" ht="15">
      <c r="A52" s="689"/>
      <c r="B52" s="689"/>
      <c r="C52" s="689"/>
      <c r="D52" s="689"/>
      <c r="G52" s="180"/>
      <c r="H52" s="180"/>
    </row>
    <row r="53" spans="1:8" ht="15">
      <c r="A53" s="689"/>
      <c r="B53" s="689"/>
      <c r="C53" s="689"/>
      <c r="D53" s="689"/>
      <c r="G53" s="180"/>
      <c r="H53" s="180"/>
    </row>
    <row r="54" spans="1:13" s="42" customFormat="1" ht="15">
      <c r="A54" s="690" t="s">
        <v>975</v>
      </c>
      <c r="B54" s="699">
        <f>pdeReportingDate</f>
        <v>45378</v>
      </c>
      <c r="C54" s="699"/>
      <c r="D54" s="699"/>
      <c r="E54" s="699"/>
      <c r="F54" s="693"/>
      <c r="G54" s="693"/>
      <c r="H54" s="693"/>
      <c r="M54" s="98"/>
    </row>
    <row r="55" spans="1:13" s="42" customFormat="1" ht="15">
      <c r="A55" s="690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">
      <c r="A56" s="691" t="s">
        <v>8</v>
      </c>
      <c r="B56" s="700" t="str">
        <f>authorName</f>
        <v>Марин Петров Маринов</v>
      </c>
      <c r="C56" s="700"/>
      <c r="D56" s="700"/>
      <c r="E56" s="700"/>
      <c r="F56" s="80"/>
      <c r="G56" s="80"/>
      <c r="H56" s="80"/>
    </row>
    <row r="57" spans="1:8" s="42" customFormat="1" ht="15">
      <c r="A57" s="691"/>
      <c r="B57" s="700"/>
      <c r="C57" s="700"/>
      <c r="D57" s="700"/>
      <c r="E57" s="700"/>
      <c r="F57" s="80"/>
      <c r="G57" s="80"/>
      <c r="H57" s="80"/>
    </row>
    <row r="58" spans="1:8" s="42" customFormat="1" ht="15">
      <c r="A58" s="691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">
      <c r="A59" s="692"/>
      <c r="B59" s="698" t="s">
        <v>977</v>
      </c>
      <c r="C59" s="698"/>
      <c r="D59" s="698"/>
      <c r="E59" s="698"/>
      <c r="F59" s="571"/>
      <c r="G59" s="45"/>
      <c r="H59" s="42"/>
    </row>
    <row r="60" spans="1:8" ht="15">
      <c r="A60" s="692"/>
      <c r="B60" s="698" t="s">
        <v>977</v>
      </c>
      <c r="C60" s="698"/>
      <c r="D60" s="698"/>
      <c r="E60" s="698"/>
      <c r="F60" s="571"/>
      <c r="G60" s="45"/>
      <c r="H60" s="42"/>
    </row>
    <row r="61" spans="1:8" ht="15">
      <c r="A61" s="692"/>
      <c r="B61" s="698" t="s">
        <v>977</v>
      </c>
      <c r="C61" s="698"/>
      <c r="D61" s="698"/>
      <c r="E61" s="698"/>
      <c r="F61" s="571"/>
      <c r="G61" s="45"/>
      <c r="H61" s="42"/>
    </row>
    <row r="62" spans="1:8" ht="15">
      <c r="A62" s="692"/>
      <c r="B62" s="698" t="s">
        <v>977</v>
      </c>
      <c r="C62" s="698"/>
      <c r="D62" s="698"/>
      <c r="E62" s="698"/>
      <c r="F62" s="571"/>
      <c r="G62" s="45"/>
      <c r="H62" s="42"/>
    </row>
    <row r="63" spans="1:8" ht="15">
      <c r="A63" s="692"/>
      <c r="B63" s="698"/>
      <c r="C63" s="698"/>
      <c r="D63" s="698"/>
      <c r="E63" s="698"/>
      <c r="F63" s="571"/>
      <c r="G63" s="45"/>
      <c r="H63" s="42"/>
    </row>
    <row r="64" spans="1:8" ht="15">
      <c r="A64" s="692"/>
      <c r="B64" s="698"/>
      <c r="C64" s="698"/>
      <c r="D64" s="698"/>
      <c r="E64" s="698"/>
      <c r="F64" s="571"/>
      <c r="G64" s="45"/>
      <c r="H64" s="42"/>
    </row>
    <row r="65" spans="1:8" ht="15">
      <c r="A65" s="692"/>
      <c r="B65" s="698"/>
      <c r="C65" s="698"/>
      <c r="D65" s="698"/>
      <c r="E65" s="698"/>
      <c r="F65" s="571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I31" sqref="I31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0.75">
      <c r="A8" s="708" t="s">
        <v>453</v>
      </c>
      <c r="B8" s="711" t="s">
        <v>454</v>
      </c>
      <c r="C8" s="70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4" t="s">
        <v>460</v>
      </c>
      <c r="L8" s="704" t="s">
        <v>461</v>
      </c>
      <c r="M8" s="528"/>
      <c r="N8" s="529"/>
    </row>
    <row r="9" spans="1:14" s="530" customFormat="1" ht="30.75">
      <c r="A9" s="709"/>
      <c r="B9" s="712"/>
      <c r="C9" s="705"/>
      <c r="D9" s="707" t="s">
        <v>826</v>
      </c>
      <c r="E9" s="707" t="s">
        <v>456</v>
      </c>
      <c r="F9" s="532" t="s">
        <v>457</v>
      </c>
      <c r="G9" s="532"/>
      <c r="H9" s="532"/>
      <c r="I9" s="714" t="s">
        <v>458</v>
      </c>
      <c r="J9" s="714" t="s">
        <v>459</v>
      </c>
      <c r="K9" s="705"/>
      <c r="L9" s="705"/>
      <c r="M9" s="533" t="s">
        <v>825</v>
      </c>
      <c r="N9" s="529"/>
    </row>
    <row r="10" spans="1:14" s="530" customFormat="1" ht="30.75">
      <c r="A10" s="710"/>
      <c r="B10" s="713"/>
      <c r="C10" s="706"/>
      <c r="D10" s="707"/>
      <c r="E10" s="707"/>
      <c r="F10" s="531" t="s">
        <v>462</v>
      </c>
      <c r="G10" s="531" t="s">
        <v>463</v>
      </c>
      <c r="H10" s="531" t="s">
        <v>464</v>
      </c>
      <c r="I10" s="706"/>
      <c r="J10" s="706"/>
      <c r="K10" s="706"/>
      <c r="L10" s="706"/>
      <c r="M10" s="534"/>
      <c r="N10" s="529"/>
    </row>
    <row r="11" spans="1:14" s="530" customFormat="1" ht="15.7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">
      <c r="A13" s="544" t="s">
        <v>467</v>
      </c>
      <c r="B13" s="545" t="s">
        <v>468</v>
      </c>
      <c r="C13" s="581">
        <f>'1-Баланс'!H18</f>
        <v>39433</v>
      </c>
      <c r="D13" s="581">
        <f>'1-Баланс'!H20</f>
        <v>2509</v>
      </c>
      <c r="E13" s="581">
        <f>'1-Баланс'!H21</f>
        <v>11037</v>
      </c>
      <c r="F13" s="581">
        <f>'1-Баланс'!H23</f>
        <v>3945</v>
      </c>
      <c r="G13" s="581">
        <f>'1-Баланс'!H24</f>
        <v>0</v>
      </c>
      <c r="H13" s="582">
        <v>119</v>
      </c>
      <c r="I13" s="581">
        <f>'1-Баланс'!H29+'1-Баланс'!H32</f>
        <v>51906</v>
      </c>
      <c r="J13" s="581">
        <f>'1-Баланс'!H30+'1-Баланс'!H33</f>
        <v>0</v>
      </c>
      <c r="K13" s="582"/>
      <c r="L13" s="581">
        <f>SUM(C13:K13)</f>
        <v>108949</v>
      </c>
      <c r="M13" s="583">
        <f>'1-Баланс'!H40</f>
        <v>0</v>
      </c>
      <c r="N13" s="166"/>
    </row>
    <row r="14" spans="1:14" ht="1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0.75">
      <c r="A17" s="544" t="s">
        <v>475</v>
      </c>
      <c r="B17" s="545" t="s">
        <v>476</v>
      </c>
      <c r="C17" s="649">
        <f>C13+C14</f>
        <v>39433</v>
      </c>
      <c r="D17" s="649">
        <f aca="true" t="shared" si="2" ref="D17:M17">D13+D14</f>
        <v>2509</v>
      </c>
      <c r="E17" s="649">
        <f t="shared" si="2"/>
        <v>11037</v>
      </c>
      <c r="F17" s="649">
        <f t="shared" si="2"/>
        <v>3945</v>
      </c>
      <c r="G17" s="649">
        <f t="shared" si="2"/>
        <v>0</v>
      </c>
      <c r="H17" s="649">
        <f t="shared" si="2"/>
        <v>119</v>
      </c>
      <c r="I17" s="649">
        <f t="shared" si="2"/>
        <v>51906</v>
      </c>
      <c r="J17" s="649">
        <f t="shared" si="2"/>
        <v>0</v>
      </c>
      <c r="K17" s="649">
        <f t="shared" si="2"/>
        <v>0</v>
      </c>
      <c r="L17" s="581">
        <f t="shared" si="1"/>
        <v>108949</v>
      </c>
      <c r="M17" s="650">
        <f t="shared" si="2"/>
        <v>0</v>
      </c>
      <c r="N17" s="169"/>
    </row>
    <row r="18" spans="1:14" ht="1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33149</v>
      </c>
      <c r="J18" s="581">
        <f>+'1-Баланс'!G33</f>
        <v>0</v>
      </c>
      <c r="K18" s="582"/>
      <c r="L18" s="581">
        <f t="shared" si="1"/>
        <v>33149</v>
      </c>
      <c r="M18" s="635"/>
      <c r="N18" s="169"/>
    </row>
    <row r="19" spans="1:14" ht="1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-15773</v>
      </c>
      <c r="J19" s="168">
        <f>J20+J21</f>
        <v>0</v>
      </c>
      <c r="K19" s="168">
        <f t="shared" si="3"/>
        <v>0</v>
      </c>
      <c r="L19" s="581">
        <f t="shared" si="1"/>
        <v>-15773</v>
      </c>
      <c r="M19" s="312">
        <f>M20+M21</f>
        <v>0</v>
      </c>
      <c r="N19" s="169"/>
    </row>
    <row r="20" spans="1:14" ht="1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-15773</v>
      </c>
      <c r="J20" s="313"/>
      <c r="K20" s="313"/>
      <c r="L20" s="581">
        <f>SUM(C20:K20)</f>
        <v>-15773</v>
      </c>
      <c r="M20" s="314"/>
      <c r="N20" s="169"/>
    </row>
    <row r="21" spans="1:14" ht="1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0.7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0.7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">
      <c r="A30" s="546" t="s">
        <v>499</v>
      </c>
      <c r="B30" s="547" t="s">
        <v>500</v>
      </c>
      <c r="C30" s="313"/>
      <c r="D30" s="313"/>
      <c r="E30" s="313">
        <v>-14</v>
      </c>
      <c r="F30" s="313"/>
      <c r="G30" s="313"/>
      <c r="H30" s="313"/>
      <c r="I30" s="313">
        <v>14</v>
      </c>
      <c r="J30" s="313"/>
      <c r="K30" s="313"/>
      <c r="L30" s="581">
        <f t="shared" si="1"/>
        <v>0</v>
      </c>
      <c r="M30" s="314"/>
      <c r="N30" s="169"/>
    </row>
    <row r="31" spans="1:14" ht="15">
      <c r="A31" s="544" t="s">
        <v>501</v>
      </c>
      <c r="B31" s="545" t="s">
        <v>502</v>
      </c>
      <c r="C31" s="649">
        <f>C19+C22+C23+C26+C30+C29+C17+C18</f>
        <v>39433</v>
      </c>
      <c r="D31" s="649">
        <f aca="true" t="shared" si="6" ref="D31:M31">D19+D22+D23+D26+D30+D29+D17+D18</f>
        <v>2509</v>
      </c>
      <c r="E31" s="649">
        <f t="shared" si="6"/>
        <v>11023</v>
      </c>
      <c r="F31" s="649">
        <f t="shared" si="6"/>
        <v>3945</v>
      </c>
      <c r="G31" s="649">
        <f t="shared" si="6"/>
        <v>0</v>
      </c>
      <c r="H31" s="649">
        <f t="shared" si="6"/>
        <v>119</v>
      </c>
      <c r="I31" s="649">
        <f t="shared" si="6"/>
        <v>69296</v>
      </c>
      <c r="J31" s="649">
        <f t="shared" si="6"/>
        <v>0</v>
      </c>
      <c r="K31" s="649">
        <f t="shared" si="6"/>
        <v>0</v>
      </c>
      <c r="L31" s="581">
        <f t="shared" si="1"/>
        <v>126325</v>
      </c>
      <c r="M31" s="650">
        <f t="shared" si="6"/>
        <v>0</v>
      </c>
      <c r="N31" s="166"/>
    </row>
    <row r="32" spans="1:14" ht="30.7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1.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1.5" thickBot="1">
      <c r="A34" s="552" t="s">
        <v>507</v>
      </c>
      <c r="B34" s="553" t="s">
        <v>508</v>
      </c>
      <c r="C34" s="584">
        <f aca="true" t="shared" si="7" ref="C34:K34">C31+C32+C33</f>
        <v>39433</v>
      </c>
      <c r="D34" s="584">
        <f t="shared" si="7"/>
        <v>2509</v>
      </c>
      <c r="E34" s="584">
        <f t="shared" si="7"/>
        <v>11023</v>
      </c>
      <c r="F34" s="584">
        <f t="shared" si="7"/>
        <v>3945</v>
      </c>
      <c r="G34" s="584">
        <f t="shared" si="7"/>
        <v>0</v>
      </c>
      <c r="H34" s="584">
        <f t="shared" si="7"/>
        <v>119</v>
      </c>
      <c r="I34" s="584">
        <f t="shared" si="7"/>
        <v>69296</v>
      </c>
      <c r="J34" s="584">
        <f t="shared" si="7"/>
        <v>0</v>
      </c>
      <c r="K34" s="584">
        <f t="shared" si="7"/>
        <v>0</v>
      </c>
      <c r="L34" s="647">
        <f t="shared" si="1"/>
        <v>126325</v>
      </c>
      <c r="M34" s="585">
        <f>M31+M32+M33</f>
        <v>0</v>
      </c>
      <c r="N34" s="169"/>
    </row>
    <row r="35" spans="1:14" ht="1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">
      <c r="A38" s="690" t="s">
        <v>975</v>
      </c>
      <c r="B38" s="699">
        <f>pdeReportingDate</f>
        <v>45378</v>
      </c>
      <c r="C38" s="699"/>
      <c r="D38" s="699"/>
      <c r="E38" s="699"/>
      <c r="F38" s="699"/>
      <c r="G38" s="699"/>
      <c r="H38" s="699"/>
      <c r="M38" s="169"/>
    </row>
    <row r="39" spans="1:13" ht="1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1" t="s">
        <v>8</v>
      </c>
      <c r="B40" s="700" t="str">
        <f>authorName</f>
        <v>Марин Петров Маринов</v>
      </c>
      <c r="C40" s="700"/>
      <c r="D40" s="700"/>
      <c r="E40" s="700"/>
      <c r="F40" s="700"/>
      <c r="G40" s="700"/>
      <c r="H40" s="700"/>
      <c r="M40" s="169"/>
    </row>
    <row r="41" spans="1:13" ht="1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1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">
      <c r="A43" s="692"/>
      <c r="B43" s="698" t="s">
        <v>977</v>
      </c>
      <c r="C43" s="698"/>
      <c r="D43" s="698"/>
      <c r="E43" s="698"/>
      <c r="F43" s="571"/>
      <c r="G43" s="45"/>
      <c r="H43" s="42"/>
      <c r="M43" s="169"/>
    </row>
    <row r="44" spans="1:13" ht="15">
      <c r="A44" s="692"/>
      <c r="B44" s="698" t="s">
        <v>977</v>
      </c>
      <c r="C44" s="698"/>
      <c r="D44" s="698"/>
      <c r="E44" s="698"/>
      <c r="F44" s="571"/>
      <c r="G44" s="45"/>
      <c r="H44" s="42"/>
      <c r="M44" s="169"/>
    </row>
    <row r="45" spans="1:13" ht="15">
      <c r="A45" s="692"/>
      <c r="B45" s="698" t="s">
        <v>977</v>
      </c>
      <c r="C45" s="698"/>
      <c r="D45" s="698"/>
      <c r="E45" s="698"/>
      <c r="F45" s="571"/>
      <c r="G45" s="45"/>
      <c r="H45" s="42"/>
      <c r="M45" s="169"/>
    </row>
    <row r="46" spans="1:13" ht="15">
      <c r="A46" s="692"/>
      <c r="B46" s="698" t="s">
        <v>977</v>
      </c>
      <c r="C46" s="698"/>
      <c r="D46" s="698"/>
      <c r="E46" s="698"/>
      <c r="F46" s="571"/>
      <c r="G46" s="45"/>
      <c r="H46" s="42"/>
      <c r="M46" s="169"/>
    </row>
    <row r="47" spans="1:13" ht="15">
      <c r="A47" s="692"/>
      <c r="B47" s="698"/>
      <c r="C47" s="698"/>
      <c r="D47" s="698"/>
      <c r="E47" s="698"/>
      <c r="F47" s="571"/>
      <c r="G47" s="45"/>
      <c r="H47" s="42"/>
      <c r="M47" s="169"/>
    </row>
    <row r="48" spans="1:13" ht="15">
      <c r="A48" s="692"/>
      <c r="B48" s="698"/>
      <c r="C48" s="698"/>
      <c r="D48" s="698"/>
      <c r="E48" s="698"/>
      <c r="F48" s="571"/>
      <c r="G48" s="45"/>
      <c r="H48" s="42"/>
      <c r="M48" s="169"/>
    </row>
    <row r="49" spans="1:13" ht="15">
      <c r="A49" s="692"/>
      <c r="B49" s="698"/>
      <c r="C49" s="698"/>
      <c r="D49" s="698"/>
      <c r="E49" s="698"/>
      <c r="F49" s="571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3">
      <selection activeCell="D93" sqref="D9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8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">
      <c r="A10" s="503" t="s">
        <v>791</v>
      </c>
      <c r="B10" s="504"/>
      <c r="C10" s="468"/>
      <c r="D10" s="468"/>
      <c r="E10" s="468"/>
      <c r="F10" s="468"/>
    </row>
    <row r="11" spans="1:6" ht="15">
      <c r="A11" s="505" t="s">
        <v>792</v>
      </c>
      <c r="B11" s="500"/>
      <c r="C11" s="468"/>
      <c r="D11" s="468"/>
      <c r="E11" s="468"/>
      <c r="F11" s="468"/>
    </row>
    <row r="12" spans="1:6" ht="15">
      <c r="A12" s="675">
        <v>1</v>
      </c>
      <c r="B12" s="676"/>
      <c r="C12" s="92"/>
      <c r="D12" s="92"/>
      <c r="E12" s="92"/>
      <c r="F12" s="466">
        <f>C12-E12</f>
        <v>0</v>
      </c>
    </row>
    <row r="13" spans="1:6" ht="15">
      <c r="A13" s="675">
        <v>2</v>
      </c>
      <c r="B13" s="676"/>
      <c r="C13" s="92"/>
      <c r="D13" s="92"/>
      <c r="E13" s="92"/>
      <c r="F13" s="466">
        <f aca="true" t="shared" si="0" ref="F13:F26">C13-E13</f>
        <v>0</v>
      </c>
    </row>
    <row r="14" spans="1:6" ht="15">
      <c r="A14" s="675">
        <v>3</v>
      </c>
      <c r="B14" s="676"/>
      <c r="C14" s="92"/>
      <c r="D14" s="92"/>
      <c r="E14" s="92"/>
      <c r="F14" s="466">
        <f t="shared" si="0"/>
        <v>0</v>
      </c>
    </row>
    <row r="15" spans="1:6" ht="15">
      <c r="A15" s="675">
        <v>4</v>
      </c>
      <c r="B15" s="676"/>
      <c r="C15" s="92"/>
      <c r="D15" s="92"/>
      <c r="E15" s="92"/>
      <c r="F15" s="466">
        <f t="shared" si="0"/>
        <v>0</v>
      </c>
    </row>
    <row r="16" spans="1:6" ht="15">
      <c r="A16" s="675">
        <v>5</v>
      </c>
      <c r="B16" s="676"/>
      <c r="C16" s="92"/>
      <c r="D16" s="92"/>
      <c r="E16" s="92"/>
      <c r="F16" s="466">
        <f t="shared" si="0"/>
        <v>0</v>
      </c>
    </row>
    <row r="17" spans="1:6" ht="15">
      <c r="A17" s="675">
        <v>6</v>
      </c>
      <c r="B17" s="676"/>
      <c r="C17" s="92"/>
      <c r="D17" s="92"/>
      <c r="E17" s="92"/>
      <c r="F17" s="466">
        <f t="shared" si="0"/>
        <v>0</v>
      </c>
    </row>
    <row r="18" spans="1:6" ht="15">
      <c r="A18" s="675">
        <v>7</v>
      </c>
      <c r="B18" s="676"/>
      <c r="C18" s="92"/>
      <c r="D18" s="92"/>
      <c r="E18" s="92"/>
      <c r="F18" s="466">
        <f t="shared" si="0"/>
        <v>0</v>
      </c>
    </row>
    <row r="19" spans="1:6" ht="15">
      <c r="A19" s="675">
        <v>8</v>
      </c>
      <c r="B19" s="676"/>
      <c r="C19" s="92"/>
      <c r="D19" s="92"/>
      <c r="E19" s="92"/>
      <c r="F19" s="466">
        <f t="shared" si="0"/>
        <v>0</v>
      </c>
    </row>
    <row r="20" spans="1:6" ht="15">
      <c r="A20" s="675">
        <v>9</v>
      </c>
      <c r="B20" s="676"/>
      <c r="C20" s="92"/>
      <c r="D20" s="92"/>
      <c r="E20" s="92"/>
      <c r="F20" s="466">
        <f t="shared" si="0"/>
        <v>0</v>
      </c>
    </row>
    <row r="21" spans="1:6" ht="15">
      <c r="A21" s="675">
        <v>10</v>
      </c>
      <c r="B21" s="676"/>
      <c r="C21" s="92"/>
      <c r="D21" s="92"/>
      <c r="E21" s="92"/>
      <c r="F21" s="466">
        <f t="shared" si="0"/>
        <v>0</v>
      </c>
    </row>
    <row r="22" spans="1:6" ht="15">
      <c r="A22" s="675">
        <v>11</v>
      </c>
      <c r="B22" s="676"/>
      <c r="C22" s="92"/>
      <c r="D22" s="92"/>
      <c r="E22" s="92"/>
      <c r="F22" s="466">
        <f t="shared" si="0"/>
        <v>0</v>
      </c>
    </row>
    <row r="23" spans="1:6" ht="15">
      <c r="A23" s="675">
        <v>12</v>
      </c>
      <c r="B23" s="676"/>
      <c r="C23" s="92"/>
      <c r="D23" s="92"/>
      <c r="E23" s="92"/>
      <c r="F23" s="466">
        <f t="shared" si="0"/>
        <v>0</v>
      </c>
    </row>
    <row r="24" spans="1:6" ht="15">
      <c r="A24" s="675">
        <v>13</v>
      </c>
      <c r="B24" s="676"/>
      <c r="C24" s="92"/>
      <c r="D24" s="92"/>
      <c r="E24" s="92"/>
      <c r="F24" s="466">
        <f t="shared" si="0"/>
        <v>0</v>
      </c>
    </row>
    <row r="25" spans="1:6" ht="15">
      <c r="A25" s="675">
        <v>14</v>
      </c>
      <c r="B25" s="676"/>
      <c r="C25" s="92"/>
      <c r="D25" s="92"/>
      <c r="E25" s="92"/>
      <c r="F25" s="466">
        <f t="shared" si="0"/>
        <v>0</v>
      </c>
    </row>
    <row r="26" spans="1:6" ht="1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0</v>
      </c>
      <c r="D27" s="469"/>
      <c r="E27" s="469">
        <f>SUM(E12:E26)</f>
        <v>0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">
      <c r="A45" s="505" t="s">
        <v>796</v>
      </c>
      <c r="B45" s="508"/>
      <c r="C45" s="509"/>
      <c r="D45" s="468"/>
      <c r="E45" s="468"/>
      <c r="F45" s="468"/>
    </row>
    <row r="46" spans="1:6" ht="15">
      <c r="A46" s="675">
        <v>1</v>
      </c>
      <c r="B46" s="676"/>
      <c r="C46" s="92"/>
      <c r="D46" s="92"/>
      <c r="E46" s="92"/>
      <c r="F46" s="466">
        <f>C46-E46</f>
        <v>0</v>
      </c>
    </row>
    <row r="47" spans="1:6" ht="15">
      <c r="A47" s="675">
        <v>2</v>
      </c>
      <c r="B47" s="676"/>
      <c r="C47" s="92"/>
      <c r="D47" s="92"/>
      <c r="E47" s="92"/>
      <c r="F47" s="466">
        <f aca="true" t="shared" si="2" ref="F47:F60">C47-E47</f>
        <v>0</v>
      </c>
    </row>
    <row r="48" spans="1:6" ht="1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">
      <c r="A63" s="675" t="s">
        <v>1000</v>
      </c>
      <c r="B63" s="676"/>
      <c r="C63" s="92">
        <v>0.5</v>
      </c>
      <c r="D63" s="92">
        <v>5</v>
      </c>
      <c r="E63" s="92"/>
      <c r="F63" s="466">
        <f>C63-E63</f>
        <v>0.5</v>
      </c>
    </row>
    <row r="64" spans="1:6" ht="15">
      <c r="A64" s="675" t="s">
        <v>1001</v>
      </c>
      <c r="B64" s="676"/>
      <c r="C64" s="92">
        <v>335</v>
      </c>
      <c r="D64" s="92">
        <v>3.68</v>
      </c>
      <c r="E64" s="92"/>
      <c r="F64" s="466">
        <f aca="true" t="shared" si="3" ref="F64:F77">C64-E64</f>
        <v>335</v>
      </c>
    </row>
    <row r="65" spans="1:6" ht="15">
      <c r="A65" s="675">
        <v>3</v>
      </c>
      <c r="B65" s="676"/>
      <c r="C65" s="92"/>
      <c r="D65" s="92"/>
      <c r="E65" s="92"/>
      <c r="F65" s="466">
        <f t="shared" si="3"/>
        <v>0</v>
      </c>
    </row>
    <row r="66" spans="1:6" ht="1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335.5</v>
      </c>
      <c r="D78" s="469"/>
      <c r="E78" s="469">
        <f>SUM(E63:E77)</f>
        <v>0</v>
      </c>
      <c r="F78" s="469">
        <f>SUM(F63:F77)</f>
        <v>335.5</v>
      </c>
    </row>
    <row r="79" spans="1:6" ht="15.75">
      <c r="A79" s="510" t="s">
        <v>801</v>
      </c>
      <c r="B79" s="507" t="s">
        <v>802</v>
      </c>
      <c r="C79" s="469">
        <f>C78+C61+C44+C27</f>
        <v>335.5</v>
      </c>
      <c r="D79" s="469"/>
      <c r="E79" s="469">
        <f>E78+E61+E44+E27</f>
        <v>0</v>
      </c>
      <c r="F79" s="469">
        <f>F78+F61+F44+F27</f>
        <v>335.5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">
      <c r="A82" s="675" t="s">
        <v>1002</v>
      </c>
      <c r="B82" s="676"/>
      <c r="C82" s="92">
        <v>20</v>
      </c>
      <c r="D82" s="92">
        <v>100</v>
      </c>
      <c r="E82" s="92"/>
      <c r="F82" s="466">
        <f>C82-E82</f>
        <v>20</v>
      </c>
    </row>
    <row r="83" spans="1:6" ht="15">
      <c r="A83" s="675" t="s">
        <v>1003</v>
      </c>
      <c r="B83" s="676"/>
      <c r="C83" s="92">
        <v>44</v>
      </c>
      <c r="D83" s="92">
        <v>90</v>
      </c>
      <c r="E83" s="92"/>
      <c r="F83" s="466">
        <f aca="true" t="shared" si="4" ref="F83:F96">C83-E83</f>
        <v>44</v>
      </c>
    </row>
    <row r="84" spans="1:6" ht="15">
      <c r="A84" s="675" t="s">
        <v>1004</v>
      </c>
      <c r="B84" s="676"/>
      <c r="C84" s="92">
        <v>23763</v>
      </c>
      <c r="D84" s="92">
        <v>90</v>
      </c>
      <c r="E84" s="92"/>
      <c r="F84" s="466">
        <f t="shared" si="4"/>
        <v>23763</v>
      </c>
    </row>
    <row r="85" spans="1:6" ht="1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23827</v>
      </c>
      <c r="D97" s="469"/>
      <c r="E97" s="469">
        <f>SUM(E82:E96)</f>
        <v>0</v>
      </c>
      <c r="F97" s="469">
        <f>SUM(F82:F96)</f>
        <v>23827</v>
      </c>
    </row>
    <row r="98" spans="1:6" ht="15">
      <c r="A98" s="505" t="s">
        <v>794</v>
      </c>
      <c r="B98" s="512"/>
      <c r="C98" s="467"/>
      <c r="D98" s="467"/>
      <c r="E98" s="467"/>
      <c r="F98" s="467"/>
    </row>
    <row r="99" spans="1:6" ht="1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23827</v>
      </c>
      <c r="D149" s="469"/>
      <c r="E149" s="469">
        <f>E148+E131+E114+E97</f>
        <v>0</v>
      </c>
      <c r="F149" s="469">
        <f>F148+F131+F114+F97</f>
        <v>23827</v>
      </c>
    </row>
    <row r="150" spans="1:6" ht="15">
      <c r="A150" s="513"/>
      <c r="B150" s="514"/>
      <c r="C150" s="515"/>
      <c r="D150" s="515"/>
      <c r="E150" s="515"/>
      <c r="F150" s="515"/>
    </row>
    <row r="151" spans="1:8" ht="15">
      <c r="A151" s="690" t="s">
        <v>975</v>
      </c>
      <c r="B151" s="699">
        <f>pdeReportingDate</f>
        <v>45378</v>
      </c>
      <c r="C151" s="699"/>
      <c r="D151" s="699"/>
      <c r="E151" s="699"/>
      <c r="F151" s="699"/>
      <c r="G151" s="699"/>
      <c r="H151" s="699"/>
    </row>
    <row r="152" spans="1:8" ht="15">
      <c r="A152" s="690"/>
      <c r="B152" s="52"/>
      <c r="C152" s="52"/>
      <c r="D152" s="52"/>
      <c r="E152" s="52"/>
      <c r="F152" s="52"/>
      <c r="G152" s="52"/>
      <c r="H152" s="52"/>
    </row>
    <row r="153" spans="1:8" ht="15">
      <c r="A153" s="691" t="s">
        <v>8</v>
      </c>
      <c r="B153" s="700" t="str">
        <f>authorName</f>
        <v>Марин Петров Маринов</v>
      </c>
      <c r="C153" s="700"/>
      <c r="D153" s="700"/>
      <c r="E153" s="700"/>
      <c r="F153" s="700"/>
      <c r="G153" s="700"/>
      <c r="H153" s="700"/>
    </row>
    <row r="154" spans="1:8" ht="15">
      <c r="A154" s="691"/>
      <c r="B154" s="80"/>
      <c r="C154" s="80"/>
      <c r="D154" s="80"/>
      <c r="E154" s="80"/>
      <c r="F154" s="80"/>
      <c r="G154" s="80"/>
      <c r="H154" s="80"/>
    </row>
    <row r="155" spans="1:8" ht="15">
      <c r="A155" s="691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">
      <c r="A156" s="692"/>
      <c r="B156" s="698" t="s">
        <v>977</v>
      </c>
      <c r="C156" s="698"/>
      <c r="D156" s="698"/>
      <c r="E156" s="698"/>
      <c r="F156" s="571"/>
      <c r="G156" s="45"/>
      <c r="H156" s="42"/>
    </row>
    <row r="157" spans="1:8" ht="15">
      <c r="A157" s="692"/>
      <c r="B157" s="698" t="s">
        <v>977</v>
      </c>
      <c r="C157" s="698"/>
      <c r="D157" s="698"/>
      <c r="E157" s="698"/>
      <c r="F157" s="571"/>
      <c r="G157" s="45"/>
      <c r="H157" s="42"/>
    </row>
    <row r="158" spans="1:8" ht="15">
      <c r="A158" s="692"/>
      <c r="B158" s="698" t="s">
        <v>977</v>
      </c>
      <c r="C158" s="698"/>
      <c r="D158" s="698"/>
      <c r="E158" s="698"/>
      <c r="F158" s="571"/>
      <c r="G158" s="45"/>
      <c r="H158" s="42"/>
    </row>
    <row r="159" spans="1:8" ht="15">
      <c r="A159" s="692"/>
      <c r="B159" s="698" t="s">
        <v>977</v>
      </c>
      <c r="C159" s="698"/>
      <c r="D159" s="698"/>
      <c r="E159" s="698"/>
      <c r="F159" s="571"/>
      <c r="G159" s="45"/>
      <c r="H159" s="42"/>
    </row>
    <row r="160" spans="1:8" ht="15">
      <c r="A160" s="692"/>
      <c r="B160" s="698"/>
      <c r="C160" s="698"/>
      <c r="D160" s="698"/>
      <c r="E160" s="698"/>
      <c r="F160" s="571"/>
      <c r="G160" s="45"/>
      <c r="H160" s="42"/>
    </row>
    <row r="161" spans="1:8" ht="15">
      <c r="A161" s="692"/>
      <c r="B161" s="698"/>
      <c r="C161" s="698"/>
      <c r="D161" s="698"/>
      <c r="E161" s="698"/>
      <c r="F161" s="571"/>
      <c r="G161" s="45"/>
      <c r="H161" s="42"/>
    </row>
    <row r="162" spans="1:8" ht="15">
      <c r="A162" s="692"/>
      <c r="B162" s="698"/>
      <c r="C162" s="698"/>
      <c r="D162" s="698"/>
      <c r="E162" s="69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L13" sqref="L13: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19" t="s">
        <v>453</v>
      </c>
      <c r="B7" s="720"/>
      <c r="C7" s="723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5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5.7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">
      <c r="A11" s="336" t="s">
        <v>521</v>
      </c>
      <c r="B11" s="318" t="s">
        <v>522</v>
      </c>
      <c r="C11" s="152" t="s">
        <v>523</v>
      </c>
      <c r="D11" s="325">
        <v>4984</v>
      </c>
      <c r="E11" s="325"/>
      <c r="F11" s="325"/>
      <c r="G11" s="326">
        <f>D11+E11-F11</f>
        <v>4984</v>
      </c>
      <c r="H11" s="325"/>
      <c r="I11" s="325"/>
      <c r="J11" s="326">
        <f>G11+H11-I11</f>
        <v>4984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4984</v>
      </c>
    </row>
    <row r="12" spans="1:18" ht="15">
      <c r="A12" s="336" t="s">
        <v>524</v>
      </c>
      <c r="B12" s="318" t="s">
        <v>525</v>
      </c>
      <c r="C12" s="152" t="s">
        <v>526</v>
      </c>
      <c r="D12" s="325">
        <v>33536</v>
      </c>
      <c r="E12" s="325"/>
      <c r="F12" s="325">
        <v>289</v>
      </c>
      <c r="G12" s="326">
        <f aca="true" t="shared" si="2" ref="G12:G42">D12+E12-F12</f>
        <v>33247</v>
      </c>
      <c r="H12" s="325"/>
      <c r="I12" s="325"/>
      <c r="J12" s="326">
        <f aca="true" t="shared" si="3" ref="J12:J42">G12+H12-I12</f>
        <v>33247</v>
      </c>
      <c r="K12" s="325">
        <v>13019</v>
      </c>
      <c r="L12" s="325">
        <v>1327</v>
      </c>
      <c r="M12" s="325">
        <v>16</v>
      </c>
      <c r="N12" s="326">
        <f aca="true" t="shared" si="4" ref="N12:N42">K12+L12-M12</f>
        <v>14330</v>
      </c>
      <c r="O12" s="325"/>
      <c r="P12" s="325"/>
      <c r="Q12" s="326">
        <f t="shared" si="0"/>
        <v>14330</v>
      </c>
      <c r="R12" s="337">
        <f t="shared" si="1"/>
        <v>18917</v>
      </c>
    </row>
    <row r="13" spans="1:18" ht="15">
      <c r="A13" s="336" t="s">
        <v>527</v>
      </c>
      <c r="B13" s="318" t="s">
        <v>528</v>
      </c>
      <c r="C13" s="152" t="s">
        <v>529</v>
      </c>
      <c r="D13" s="325">
        <v>129128</v>
      </c>
      <c r="E13" s="325">
        <v>8973</v>
      </c>
      <c r="F13" s="325">
        <v>370</v>
      </c>
      <c r="G13" s="326">
        <f t="shared" si="2"/>
        <v>137731</v>
      </c>
      <c r="H13" s="325"/>
      <c r="I13" s="325"/>
      <c r="J13" s="326">
        <f t="shared" si="3"/>
        <v>137731</v>
      </c>
      <c r="K13" s="325">
        <v>106262</v>
      </c>
      <c r="L13" s="325">
        <v>8506</v>
      </c>
      <c r="M13" s="325">
        <v>370</v>
      </c>
      <c r="N13" s="326">
        <f t="shared" si="4"/>
        <v>114398</v>
      </c>
      <c r="O13" s="325"/>
      <c r="P13" s="325"/>
      <c r="Q13" s="326">
        <f t="shared" si="0"/>
        <v>114398</v>
      </c>
      <c r="R13" s="337">
        <f t="shared" si="1"/>
        <v>23333</v>
      </c>
    </row>
    <row r="14" spans="1:18" ht="15">
      <c r="A14" s="336" t="s">
        <v>530</v>
      </c>
      <c r="B14" s="318" t="s">
        <v>531</v>
      </c>
      <c r="C14" s="152" t="s">
        <v>532</v>
      </c>
      <c r="D14" s="325">
        <v>5356</v>
      </c>
      <c r="E14" s="325">
        <v>15</v>
      </c>
      <c r="F14" s="325"/>
      <c r="G14" s="326">
        <f t="shared" si="2"/>
        <v>5371</v>
      </c>
      <c r="H14" s="325"/>
      <c r="I14" s="325"/>
      <c r="J14" s="326">
        <f t="shared" si="3"/>
        <v>5371</v>
      </c>
      <c r="K14" s="325">
        <v>1977</v>
      </c>
      <c r="L14" s="325">
        <v>215</v>
      </c>
      <c r="M14" s="325"/>
      <c r="N14" s="326">
        <f t="shared" si="4"/>
        <v>2192</v>
      </c>
      <c r="O14" s="325"/>
      <c r="P14" s="325"/>
      <c r="Q14" s="326">
        <f t="shared" si="0"/>
        <v>2192</v>
      </c>
      <c r="R14" s="337">
        <f t="shared" si="1"/>
        <v>3179</v>
      </c>
    </row>
    <row r="15" spans="1:18" ht="15">
      <c r="A15" s="336" t="s">
        <v>533</v>
      </c>
      <c r="B15" s="318" t="s">
        <v>534</v>
      </c>
      <c r="C15" s="152" t="s">
        <v>535</v>
      </c>
      <c r="D15" s="325">
        <v>1544</v>
      </c>
      <c r="E15" s="325">
        <v>31</v>
      </c>
      <c r="F15" s="325">
        <v>45</v>
      </c>
      <c r="G15" s="326">
        <f t="shared" si="2"/>
        <v>1530</v>
      </c>
      <c r="H15" s="325"/>
      <c r="I15" s="325"/>
      <c r="J15" s="326">
        <f t="shared" si="3"/>
        <v>1530</v>
      </c>
      <c r="K15" s="325">
        <v>1109</v>
      </c>
      <c r="L15" s="325">
        <v>134</v>
      </c>
      <c r="M15" s="325">
        <v>45</v>
      </c>
      <c r="N15" s="326">
        <f t="shared" si="4"/>
        <v>1198</v>
      </c>
      <c r="O15" s="325"/>
      <c r="P15" s="325"/>
      <c r="Q15" s="326">
        <f t="shared" si="0"/>
        <v>1198</v>
      </c>
      <c r="R15" s="337">
        <f t="shared" si="1"/>
        <v>332</v>
      </c>
    </row>
    <row r="16" spans="1:18" ht="15">
      <c r="A16" s="358" t="s">
        <v>838</v>
      </c>
      <c r="B16" s="318" t="s">
        <v>536</v>
      </c>
      <c r="C16" s="152" t="s">
        <v>537</v>
      </c>
      <c r="D16" s="325">
        <v>1543</v>
      </c>
      <c r="E16" s="325">
        <v>100</v>
      </c>
      <c r="F16" s="325">
        <v>1</v>
      </c>
      <c r="G16" s="326">
        <f t="shared" si="2"/>
        <v>1642</v>
      </c>
      <c r="H16" s="325"/>
      <c r="I16" s="325"/>
      <c r="J16" s="326">
        <f t="shared" si="3"/>
        <v>1642</v>
      </c>
      <c r="K16" s="325">
        <v>1324</v>
      </c>
      <c r="L16" s="325">
        <v>65</v>
      </c>
      <c r="M16" s="325">
        <v>1</v>
      </c>
      <c r="N16" s="326">
        <f t="shared" si="4"/>
        <v>1388</v>
      </c>
      <c r="O16" s="325"/>
      <c r="P16" s="325"/>
      <c r="Q16" s="326">
        <f t="shared" si="0"/>
        <v>1388</v>
      </c>
      <c r="R16" s="337">
        <f t="shared" si="1"/>
        <v>254</v>
      </c>
    </row>
    <row r="17" spans="1:18" s="154" customFormat="1" ht="30.75">
      <c r="A17" s="336" t="s">
        <v>538</v>
      </c>
      <c r="B17" s="155" t="s">
        <v>539</v>
      </c>
      <c r="C17" s="153" t="s">
        <v>540</v>
      </c>
      <c r="D17" s="325">
        <v>1352</v>
      </c>
      <c r="E17" s="325">
        <v>11150</v>
      </c>
      <c r="F17" s="325">
        <v>9373</v>
      </c>
      <c r="G17" s="326">
        <f t="shared" si="2"/>
        <v>3129</v>
      </c>
      <c r="H17" s="325"/>
      <c r="I17" s="325"/>
      <c r="J17" s="326">
        <f t="shared" si="3"/>
        <v>3129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3129</v>
      </c>
    </row>
    <row r="18" spans="1:18" ht="15">
      <c r="A18" s="336" t="s">
        <v>541</v>
      </c>
      <c r="B18" s="155" t="s">
        <v>542</v>
      </c>
      <c r="C18" s="152" t="s">
        <v>543</v>
      </c>
      <c r="D18" s="325">
        <v>374</v>
      </c>
      <c r="E18" s="325"/>
      <c r="F18" s="325"/>
      <c r="G18" s="326">
        <f t="shared" si="2"/>
        <v>374</v>
      </c>
      <c r="H18" s="325"/>
      <c r="I18" s="325"/>
      <c r="J18" s="326">
        <f t="shared" si="3"/>
        <v>374</v>
      </c>
      <c r="K18" s="325">
        <v>274</v>
      </c>
      <c r="L18" s="325">
        <v>72</v>
      </c>
      <c r="M18" s="325"/>
      <c r="N18" s="326">
        <f t="shared" si="4"/>
        <v>346</v>
      </c>
      <c r="O18" s="325"/>
      <c r="P18" s="325"/>
      <c r="Q18" s="326">
        <f t="shared" si="0"/>
        <v>346</v>
      </c>
      <c r="R18" s="337">
        <f t="shared" si="1"/>
        <v>28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177817</v>
      </c>
      <c r="E19" s="327">
        <f>SUM(E11:E18)</f>
        <v>20269</v>
      </c>
      <c r="F19" s="327">
        <f>SUM(F11:F18)</f>
        <v>10078</v>
      </c>
      <c r="G19" s="326">
        <f t="shared" si="2"/>
        <v>188008</v>
      </c>
      <c r="H19" s="327">
        <f>SUM(H11:H18)</f>
        <v>0</v>
      </c>
      <c r="I19" s="327">
        <f>SUM(I11:I18)</f>
        <v>0</v>
      </c>
      <c r="J19" s="326">
        <f t="shared" si="3"/>
        <v>188008</v>
      </c>
      <c r="K19" s="327">
        <f>SUM(K11:K18)</f>
        <v>123965</v>
      </c>
      <c r="L19" s="327">
        <f>SUM(L11:L18)</f>
        <v>10319</v>
      </c>
      <c r="M19" s="327">
        <f>SUM(M11:M18)</f>
        <v>432</v>
      </c>
      <c r="N19" s="326">
        <f t="shared" si="4"/>
        <v>133852</v>
      </c>
      <c r="O19" s="327">
        <f>SUM(O11:O18)</f>
        <v>0</v>
      </c>
      <c r="P19" s="327">
        <f>SUM(P11:P18)</f>
        <v>0</v>
      </c>
      <c r="Q19" s="326">
        <f t="shared" si="0"/>
        <v>133852</v>
      </c>
      <c r="R19" s="337">
        <f t="shared" si="1"/>
        <v>54156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">
      <c r="A24" s="336" t="s">
        <v>521</v>
      </c>
      <c r="B24" s="318" t="s">
        <v>552</v>
      </c>
      <c r="C24" s="152" t="s">
        <v>553</v>
      </c>
      <c r="D24" s="325">
        <v>114</v>
      </c>
      <c r="E24" s="325">
        <v>15</v>
      </c>
      <c r="F24" s="325"/>
      <c r="G24" s="326">
        <f t="shared" si="2"/>
        <v>129</v>
      </c>
      <c r="H24" s="325"/>
      <c r="I24" s="325"/>
      <c r="J24" s="326">
        <f t="shared" si="3"/>
        <v>129</v>
      </c>
      <c r="K24" s="325">
        <v>89</v>
      </c>
      <c r="L24" s="325">
        <v>10</v>
      </c>
      <c r="M24" s="325"/>
      <c r="N24" s="326">
        <f t="shared" si="4"/>
        <v>99</v>
      </c>
      <c r="O24" s="325"/>
      <c r="P24" s="325"/>
      <c r="Q24" s="326">
        <f t="shared" si="0"/>
        <v>99</v>
      </c>
      <c r="R24" s="337">
        <f t="shared" si="1"/>
        <v>30</v>
      </c>
    </row>
    <row r="25" spans="1:18" ht="15">
      <c r="A25" s="336" t="s">
        <v>524</v>
      </c>
      <c r="B25" s="318" t="s">
        <v>554</v>
      </c>
      <c r="C25" s="152" t="s">
        <v>555</v>
      </c>
      <c r="D25" s="325">
        <v>2685</v>
      </c>
      <c r="E25" s="325">
        <v>153</v>
      </c>
      <c r="F25" s="325"/>
      <c r="G25" s="326">
        <f t="shared" si="2"/>
        <v>2838</v>
      </c>
      <c r="H25" s="325"/>
      <c r="I25" s="325"/>
      <c r="J25" s="326">
        <f t="shared" si="3"/>
        <v>2838</v>
      </c>
      <c r="K25" s="325">
        <v>2621</v>
      </c>
      <c r="L25" s="325">
        <v>129</v>
      </c>
      <c r="M25" s="325"/>
      <c r="N25" s="326">
        <f t="shared" si="4"/>
        <v>2750</v>
      </c>
      <c r="O25" s="325"/>
      <c r="P25" s="325"/>
      <c r="Q25" s="326">
        <f t="shared" si="0"/>
        <v>2750</v>
      </c>
      <c r="R25" s="337">
        <f t="shared" si="1"/>
        <v>88</v>
      </c>
    </row>
    <row r="26" spans="1:18" ht="1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">
      <c r="A27" s="336" t="s">
        <v>530</v>
      </c>
      <c r="B27" s="157" t="s">
        <v>542</v>
      </c>
      <c r="C27" s="152" t="s">
        <v>558</v>
      </c>
      <c r="D27" s="325">
        <v>276</v>
      </c>
      <c r="E27" s="325"/>
      <c r="F27" s="325"/>
      <c r="G27" s="326">
        <f t="shared" si="2"/>
        <v>276</v>
      </c>
      <c r="H27" s="325"/>
      <c r="I27" s="325"/>
      <c r="J27" s="326">
        <f t="shared" si="3"/>
        <v>276</v>
      </c>
      <c r="K27" s="325">
        <v>274</v>
      </c>
      <c r="L27" s="325">
        <v>2</v>
      </c>
      <c r="M27" s="325"/>
      <c r="N27" s="326">
        <f t="shared" si="4"/>
        <v>276</v>
      </c>
      <c r="O27" s="325"/>
      <c r="P27" s="325"/>
      <c r="Q27" s="326">
        <f t="shared" si="0"/>
        <v>276</v>
      </c>
      <c r="R27" s="337">
        <f t="shared" si="1"/>
        <v>0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3075</v>
      </c>
      <c r="E28" s="329">
        <f aca="true" t="shared" si="5" ref="E28:P28">SUM(E24:E27)</f>
        <v>168</v>
      </c>
      <c r="F28" s="329">
        <f t="shared" si="5"/>
        <v>0</v>
      </c>
      <c r="G28" s="330">
        <f t="shared" si="2"/>
        <v>3243</v>
      </c>
      <c r="H28" s="329">
        <f t="shared" si="5"/>
        <v>0</v>
      </c>
      <c r="I28" s="329">
        <f t="shared" si="5"/>
        <v>0</v>
      </c>
      <c r="J28" s="330">
        <f t="shared" si="3"/>
        <v>3243</v>
      </c>
      <c r="K28" s="329">
        <f t="shared" si="5"/>
        <v>2984</v>
      </c>
      <c r="L28" s="329">
        <f t="shared" si="5"/>
        <v>141</v>
      </c>
      <c r="M28" s="329">
        <f t="shared" si="5"/>
        <v>0</v>
      </c>
      <c r="N28" s="330">
        <f t="shared" si="4"/>
        <v>3125</v>
      </c>
      <c r="O28" s="329">
        <f t="shared" si="5"/>
        <v>0</v>
      </c>
      <c r="P28" s="329">
        <f t="shared" si="5"/>
        <v>0</v>
      </c>
      <c r="Q28" s="330">
        <f t="shared" si="0"/>
        <v>3125</v>
      </c>
      <c r="R28" s="340">
        <f t="shared" si="1"/>
        <v>118</v>
      </c>
    </row>
    <row r="29" spans="1:18" ht="1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">
      <c r="A30" s="336" t="s">
        <v>521</v>
      </c>
      <c r="B30" s="323" t="s">
        <v>561</v>
      </c>
      <c r="C30" s="160" t="s">
        <v>562</v>
      </c>
      <c r="D30" s="332">
        <f>SUM(D31:D34)</f>
        <v>400</v>
      </c>
      <c r="E30" s="332">
        <f aca="true" t="shared" si="6" ref="E30:P30">SUM(E31:E34)</f>
        <v>23763</v>
      </c>
      <c r="F30" s="332">
        <f t="shared" si="6"/>
        <v>0</v>
      </c>
      <c r="G30" s="333">
        <f t="shared" si="2"/>
        <v>24163</v>
      </c>
      <c r="H30" s="332">
        <f t="shared" si="6"/>
        <v>0</v>
      </c>
      <c r="I30" s="332">
        <f t="shared" si="6"/>
        <v>0</v>
      </c>
      <c r="J30" s="333">
        <f t="shared" si="3"/>
        <v>24163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24163</v>
      </c>
    </row>
    <row r="31" spans="1:18" ht="15">
      <c r="A31" s="336"/>
      <c r="B31" s="318" t="s">
        <v>108</v>
      </c>
      <c r="C31" s="152" t="s">
        <v>563</v>
      </c>
      <c r="D31" s="325">
        <v>64</v>
      </c>
      <c r="E31" s="325">
        <v>23763</v>
      </c>
      <c r="F31" s="325"/>
      <c r="G31" s="326">
        <f t="shared" si="2"/>
        <v>23827</v>
      </c>
      <c r="H31" s="325"/>
      <c r="I31" s="325"/>
      <c r="J31" s="326">
        <f t="shared" si="3"/>
        <v>23827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23827</v>
      </c>
    </row>
    <row r="32" spans="1:18" ht="1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">
      <c r="A33" s="336"/>
      <c r="B33" s="318" t="s">
        <v>113</v>
      </c>
      <c r="C33" s="152" t="s">
        <v>565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">
      <c r="A34" s="336"/>
      <c r="B34" s="318" t="s">
        <v>115</v>
      </c>
      <c r="C34" s="152" t="s">
        <v>566</v>
      </c>
      <c r="D34" s="325">
        <v>336</v>
      </c>
      <c r="E34" s="325"/>
      <c r="F34" s="325"/>
      <c r="G34" s="326">
        <f t="shared" si="2"/>
        <v>336</v>
      </c>
      <c r="H34" s="325"/>
      <c r="I34" s="325"/>
      <c r="J34" s="326">
        <f t="shared" si="3"/>
        <v>336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336</v>
      </c>
    </row>
    <row r="35" spans="1:18" ht="1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">
      <c r="A40" s="336" t="s">
        <v>527</v>
      </c>
      <c r="B40" s="318" t="s">
        <v>542</v>
      </c>
      <c r="C40" s="152" t="s">
        <v>576</v>
      </c>
      <c r="D40" s="325"/>
      <c r="E40" s="325"/>
      <c r="F40" s="325"/>
      <c r="G40" s="326">
        <f t="shared" si="2"/>
        <v>0</v>
      </c>
      <c r="H40" s="325"/>
      <c r="I40" s="325"/>
      <c r="J40" s="326">
        <f t="shared" si="3"/>
        <v>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400</v>
      </c>
      <c r="E41" s="327">
        <f aca="true" t="shared" si="10" ref="E41:P41">E30+E35+E40</f>
        <v>23763</v>
      </c>
      <c r="F41" s="327">
        <f t="shared" si="10"/>
        <v>0</v>
      </c>
      <c r="G41" s="326">
        <f t="shared" si="2"/>
        <v>24163</v>
      </c>
      <c r="H41" s="327">
        <f t="shared" si="10"/>
        <v>0</v>
      </c>
      <c r="I41" s="327">
        <f t="shared" si="10"/>
        <v>0</v>
      </c>
      <c r="J41" s="326">
        <f t="shared" si="3"/>
        <v>24163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24163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5.75" thickBot="1">
      <c r="A43" s="343"/>
      <c r="B43" s="344" t="s">
        <v>582</v>
      </c>
      <c r="C43" s="345" t="s">
        <v>583</v>
      </c>
      <c r="D43" s="346">
        <f>D19+D20+D22+D28+D41+D42</f>
        <v>181292</v>
      </c>
      <c r="E43" s="346">
        <f>E19+E20+E22+E28+E41+E42</f>
        <v>44200</v>
      </c>
      <c r="F43" s="346">
        <f aca="true" t="shared" si="11" ref="F43:R43">F19+F20+F22+F28+F41+F42</f>
        <v>10078</v>
      </c>
      <c r="G43" s="346">
        <f t="shared" si="11"/>
        <v>215414</v>
      </c>
      <c r="H43" s="346">
        <f t="shared" si="11"/>
        <v>0</v>
      </c>
      <c r="I43" s="346">
        <f t="shared" si="11"/>
        <v>0</v>
      </c>
      <c r="J43" s="346">
        <f t="shared" si="11"/>
        <v>215414</v>
      </c>
      <c r="K43" s="346">
        <f t="shared" si="11"/>
        <v>126949</v>
      </c>
      <c r="L43" s="346">
        <f t="shared" si="11"/>
        <v>10460</v>
      </c>
      <c r="M43" s="346">
        <f t="shared" si="11"/>
        <v>432</v>
      </c>
      <c r="N43" s="346">
        <f t="shared" si="11"/>
        <v>136977</v>
      </c>
      <c r="O43" s="346">
        <f t="shared" si="11"/>
        <v>0</v>
      </c>
      <c r="P43" s="346">
        <f t="shared" si="11"/>
        <v>0</v>
      </c>
      <c r="Q43" s="346">
        <f t="shared" si="11"/>
        <v>136977</v>
      </c>
      <c r="R43" s="347">
        <f t="shared" si="11"/>
        <v>78437</v>
      </c>
    </row>
    <row r="44" spans="1:18" ht="1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">
      <c r="A46" s="519"/>
      <c r="B46" s="690" t="s">
        <v>975</v>
      </c>
      <c r="C46" s="699">
        <f>pdeReportingDate</f>
        <v>45378</v>
      </c>
      <c r="D46" s="699"/>
      <c r="E46" s="699"/>
      <c r="F46" s="699"/>
      <c r="G46" s="699"/>
      <c r="H46" s="699"/>
      <c r="I46" s="699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">
      <c r="B47" s="690"/>
      <c r="C47" s="52"/>
      <c r="D47" s="52"/>
      <c r="E47" s="52"/>
      <c r="F47" s="52"/>
      <c r="G47" s="52"/>
      <c r="H47" s="52"/>
      <c r="I47" s="52"/>
    </row>
    <row r="48" spans="2:9" ht="15">
      <c r="B48" s="691" t="s">
        <v>8</v>
      </c>
      <c r="C48" s="700" t="str">
        <f>authorName</f>
        <v>Марин Петров Маринов</v>
      </c>
      <c r="D48" s="700"/>
      <c r="E48" s="700"/>
      <c r="F48" s="700"/>
      <c r="G48" s="700"/>
      <c r="H48" s="700"/>
      <c r="I48" s="700"/>
    </row>
    <row r="49" spans="2:9" ht="15">
      <c r="B49" s="691"/>
      <c r="C49" s="80"/>
      <c r="D49" s="80"/>
      <c r="E49" s="80"/>
      <c r="F49" s="80"/>
      <c r="G49" s="80"/>
      <c r="H49" s="80"/>
      <c r="I49" s="80"/>
    </row>
    <row r="50" spans="2:9" ht="15">
      <c r="B50" s="691" t="s">
        <v>920</v>
      </c>
      <c r="C50" s="701"/>
      <c r="D50" s="701"/>
      <c r="E50" s="701"/>
      <c r="F50" s="701"/>
      <c r="G50" s="701"/>
      <c r="H50" s="701"/>
      <c r="I50" s="701"/>
    </row>
    <row r="51" spans="2:9" ht="15">
      <c r="B51" s="692"/>
      <c r="C51" s="698" t="s">
        <v>977</v>
      </c>
      <c r="D51" s="698"/>
      <c r="E51" s="698"/>
      <c r="F51" s="698"/>
      <c r="G51" s="571"/>
      <c r="H51" s="45"/>
      <c r="I51" s="42"/>
    </row>
    <row r="52" spans="2:9" ht="15">
      <c r="B52" s="692"/>
      <c r="C52" s="698" t="s">
        <v>977</v>
      </c>
      <c r="D52" s="698"/>
      <c r="E52" s="698"/>
      <c r="F52" s="698"/>
      <c r="G52" s="571"/>
      <c r="H52" s="45"/>
      <c r="I52" s="42"/>
    </row>
    <row r="53" spans="2:9" ht="15">
      <c r="B53" s="692"/>
      <c r="C53" s="698" t="s">
        <v>977</v>
      </c>
      <c r="D53" s="698"/>
      <c r="E53" s="698"/>
      <c r="F53" s="698"/>
      <c r="G53" s="571"/>
      <c r="H53" s="45"/>
      <c r="I53" s="42"/>
    </row>
    <row r="54" spans="2:9" ht="15">
      <c r="B54" s="692"/>
      <c r="C54" s="698" t="s">
        <v>977</v>
      </c>
      <c r="D54" s="698"/>
      <c r="E54" s="698"/>
      <c r="F54" s="698"/>
      <c r="G54" s="571"/>
      <c r="H54" s="45"/>
      <c r="I54" s="42"/>
    </row>
    <row r="55" spans="2:9" ht="15">
      <c r="B55" s="692"/>
      <c r="C55" s="698"/>
      <c r="D55" s="698"/>
      <c r="E55" s="698"/>
      <c r="F55" s="698"/>
      <c r="G55" s="571"/>
      <c r="H55" s="45"/>
      <c r="I55" s="42"/>
    </row>
    <row r="56" spans="2:9" ht="15">
      <c r="B56" s="692"/>
      <c r="C56" s="698"/>
      <c r="D56" s="698"/>
      <c r="E56" s="698"/>
      <c r="F56" s="698"/>
      <c r="G56" s="571"/>
      <c r="H56" s="45"/>
      <c r="I56" s="42"/>
    </row>
    <row r="57" spans="2:9" ht="15">
      <c r="B57" s="692"/>
      <c r="C57" s="698"/>
      <c r="D57" s="698"/>
      <c r="E57" s="698"/>
      <c r="F57" s="698"/>
      <c r="G57" s="571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B112" sqref="B112:F11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0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2" t="s">
        <v>588</v>
      </c>
      <c r="E8" s="363"/>
      <c r="F8" s="127"/>
    </row>
    <row r="9" spans="1:6" s="128" customFormat="1" ht="15">
      <c r="A9" s="729"/>
      <c r="B9" s="731"/>
      <c r="C9" s="727"/>
      <c r="D9" s="131" t="s">
        <v>589</v>
      </c>
      <c r="E9" s="364" t="s">
        <v>590</v>
      </c>
      <c r="F9" s="127"/>
    </row>
    <row r="10" spans="1:6" s="128" customFormat="1" ht="15.7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">
      <c r="A12" s="370" t="s">
        <v>593</v>
      </c>
      <c r="B12" s="361"/>
      <c r="C12" s="380"/>
      <c r="D12" s="380"/>
      <c r="E12" s="371"/>
      <c r="F12" s="133"/>
    </row>
    <row r="13" spans="1:6" ht="15">
      <c r="A13" s="367" t="s">
        <v>594</v>
      </c>
      <c r="B13" s="135" t="s">
        <v>595</v>
      </c>
      <c r="C13" s="359">
        <f>SUM(C14:C16)</f>
        <v>7807</v>
      </c>
      <c r="D13" s="359">
        <f>SUM(D14:D16)</f>
        <v>0</v>
      </c>
      <c r="E13" s="366">
        <f>SUM(E14:E16)</f>
        <v>7807</v>
      </c>
      <c r="F13" s="133"/>
    </row>
    <row r="14" spans="1:6" ht="15">
      <c r="A14" s="367" t="s">
        <v>596</v>
      </c>
      <c r="B14" s="135" t="s">
        <v>597</v>
      </c>
      <c r="C14" s="365">
        <v>3638</v>
      </c>
      <c r="D14" s="365"/>
      <c r="E14" s="366">
        <f aca="true" t="shared" si="0" ref="E14:E44">C14-D14</f>
        <v>3638</v>
      </c>
      <c r="F14" s="133"/>
    </row>
    <row r="15" spans="1:6" ht="1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">
      <c r="A16" s="367" t="s">
        <v>600</v>
      </c>
      <c r="B16" s="135" t="s">
        <v>601</v>
      </c>
      <c r="C16" s="365">
        <v>4169</v>
      </c>
      <c r="D16" s="365"/>
      <c r="E16" s="366">
        <f t="shared" si="0"/>
        <v>4169</v>
      </c>
      <c r="F16" s="133"/>
    </row>
    <row r="17" spans="1:6" ht="1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7807</v>
      </c>
      <c r="D21" s="437">
        <f>D13+D17+D18</f>
        <v>0</v>
      </c>
      <c r="E21" s="438">
        <f>E13+E17+E18</f>
        <v>7807</v>
      </c>
      <c r="F21" s="133"/>
    </row>
    <row r="22" spans="1:6" ht="1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v>110</v>
      </c>
      <c r="D23" s="440"/>
      <c r="E23" s="439">
        <f t="shared" si="0"/>
        <v>110</v>
      </c>
      <c r="F23" s="133"/>
    </row>
    <row r="24" spans="1:6" ht="15.75" thickBot="1">
      <c r="A24" s="385"/>
      <c r="B24" s="368"/>
      <c r="C24" s="386"/>
      <c r="D24" s="369"/>
      <c r="E24" s="387"/>
      <c r="F24" s="133"/>
    </row>
    <row r="25" spans="1:6" ht="15">
      <c r="A25" s="376" t="s">
        <v>614</v>
      </c>
      <c r="B25" s="383"/>
      <c r="C25" s="377"/>
      <c r="D25" s="378"/>
      <c r="E25" s="379"/>
      <c r="F25" s="133"/>
    </row>
    <row r="26" spans="1:6" ht="15">
      <c r="A26" s="367" t="s">
        <v>615</v>
      </c>
      <c r="B26" s="135" t="s">
        <v>616</v>
      </c>
      <c r="C26" s="359">
        <f>SUM(C27:C29)</f>
        <v>4065</v>
      </c>
      <c r="D26" s="359">
        <f>SUM(D27:D29)</f>
        <v>4065</v>
      </c>
      <c r="E26" s="366">
        <f>SUM(E27:E29)</f>
        <v>0</v>
      </c>
      <c r="F26" s="133"/>
    </row>
    <row r="27" spans="1:6" ht="1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">
      <c r="A28" s="367" t="s">
        <v>619</v>
      </c>
      <c r="B28" s="135" t="s">
        <v>620</v>
      </c>
      <c r="C28" s="365">
        <v>4065</v>
      </c>
      <c r="D28" s="365">
        <v>4065</v>
      </c>
      <c r="E28" s="366">
        <f t="shared" si="0"/>
        <v>0</v>
      </c>
      <c r="F28" s="133"/>
    </row>
    <row r="29" spans="1:6" ht="1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">
      <c r="A30" s="367" t="s">
        <v>623</v>
      </c>
      <c r="B30" s="135" t="s">
        <v>624</v>
      </c>
      <c r="C30" s="365">
        <v>22214</v>
      </c>
      <c r="D30" s="365">
        <v>22214</v>
      </c>
      <c r="E30" s="366">
        <f t="shared" si="0"/>
        <v>0</v>
      </c>
      <c r="F30" s="133"/>
    </row>
    <row r="31" spans="1:6" ht="15">
      <c r="A31" s="367" t="s">
        <v>625</v>
      </c>
      <c r="B31" s="135" t="s">
        <v>626</v>
      </c>
      <c r="C31" s="365">
        <v>322</v>
      </c>
      <c r="D31" s="365">
        <v>322</v>
      </c>
      <c r="E31" s="366">
        <f t="shared" si="0"/>
        <v>0</v>
      </c>
      <c r="F31" s="133"/>
    </row>
    <row r="32" spans="1:6" ht="1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">
      <c r="A35" s="367" t="s">
        <v>633</v>
      </c>
      <c r="B35" s="135" t="s">
        <v>634</v>
      </c>
      <c r="C35" s="359">
        <f>SUM(C36:C39)</f>
        <v>750</v>
      </c>
      <c r="D35" s="359">
        <f>SUM(D36:D39)</f>
        <v>750</v>
      </c>
      <c r="E35" s="366">
        <f>SUM(E36:E39)</f>
        <v>0</v>
      </c>
      <c r="F35" s="133"/>
    </row>
    <row r="36" spans="1:6" ht="1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">
      <c r="A37" s="367" t="s">
        <v>637</v>
      </c>
      <c r="B37" s="135" t="s">
        <v>638</v>
      </c>
      <c r="C37" s="365">
        <v>750</v>
      </c>
      <c r="D37" s="365">
        <v>750</v>
      </c>
      <c r="E37" s="366">
        <f t="shared" si="0"/>
        <v>0</v>
      </c>
      <c r="F37" s="133"/>
    </row>
    <row r="38" spans="1:6" ht="1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">
      <c r="A40" s="367" t="s">
        <v>643</v>
      </c>
      <c r="B40" s="135" t="s">
        <v>644</v>
      </c>
      <c r="C40" s="359">
        <f>SUM(C41:C44)</f>
        <v>2</v>
      </c>
      <c r="D40" s="359">
        <f>SUM(D41:D44)</f>
        <v>2</v>
      </c>
      <c r="E40" s="366">
        <f>SUM(E41:E44)</f>
        <v>0</v>
      </c>
      <c r="F40" s="133"/>
    </row>
    <row r="41" spans="1:6" ht="1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">
      <c r="A44" s="367" t="s">
        <v>651</v>
      </c>
      <c r="B44" s="135" t="s">
        <v>652</v>
      </c>
      <c r="C44" s="365">
        <v>2</v>
      </c>
      <c r="D44" s="365">
        <v>2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27353</v>
      </c>
      <c r="D45" s="435">
        <f>D26+D30+D31+D33+D32+D34+D35+D40</f>
        <v>27353</v>
      </c>
      <c r="E45" s="436">
        <f>E26+E30+E31+E33+E32+E34+E35+E40</f>
        <v>0</v>
      </c>
      <c r="F45" s="133"/>
    </row>
    <row r="46" spans="1:6" ht="15.75" thickBot="1">
      <c r="A46" s="390" t="s">
        <v>655</v>
      </c>
      <c r="B46" s="391" t="s">
        <v>656</v>
      </c>
      <c r="C46" s="441">
        <f>C45+C23+C21+C11</f>
        <v>35270</v>
      </c>
      <c r="D46" s="441">
        <f>D45+D23+D21+D11</f>
        <v>27353</v>
      </c>
      <c r="E46" s="442">
        <f>E45+E23+E21+E11</f>
        <v>7917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2" t="s">
        <v>659</v>
      </c>
      <c r="E50" s="362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">
      <c r="A53" s="370" t="s">
        <v>661</v>
      </c>
      <c r="B53" s="402"/>
      <c r="C53" s="403"/>
      <c r="D53" s="403"/>
      <c r="E53" s="403"/>
      <c r="F53" s="404"/>
    </row>
    <row r="54" spans="1:6" ht="1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7" t="s">
        <v>139</v>
      </c>
      <c r="B63" s="135" t="s">
        <v>678</v>
      </c>
      <c r="C63" s="197">
        <v>8317</v>
      </c>
      <c r="D63" s="197"/>
      <c r="E63" s="136">
        <f t="shared" si="1"/>
        <v>8317</v>
      </c>
      <c r="F63" s="196"/>
    </row>
    <row r="64" spans="1:6" ht="1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7" t="s">
        <v>682</v>
      </c>
      <c r="B66" s="135" t="s">
        <v>683</v>
      </c>
      <c r="C66" s="197">
        <v>1873</v>
      </c>
      <c r="D66" s="197"/>
      <c r="E66" s="136">
        <f t="shared" si="1"/>
        <v>1873</v>
      </c>
      <c r="F66" s="196"/>
    </row>
    <row r="67" spans="1:6" ht="1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10190</v>
      </c>
      <c r="D68" s="432">
        <f>D54+D58+D63+D64+D65+D66</f>
        <v>0</v>
      </c>
      <c r="E68" s="433">
        <f t="shared" si="1"/>
        <v>10190</v>
      </c>
      <c r="F68" s="434">
        <f>F54+F58+F63+F64+F65+F66</f>
        <v>0</v>
      </c>
    </row>
    <row r="69" spans="1:6" ht="15">
      <c r="A69" s="376" t="s">
        <v>688</v>
      </c>
      <c r="B69" s="129"/>
      <c r="C69" s="399"/>
      <c r="D69" s="399"/>
      <c r="E69" s="400"/>
      <c r="F69" s="401"/>
    </row>
    <row r="70" spans="1:6" ht="1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5"/>
      <c r="B71" s="126"/>
      <c r="C71" s="406"/>
      <c r="D71" s="406"/>
      <c r="E71" s="407"/>
      <c r="F71" s="408"/>
    </row>
    <row r="72" spans="1:6" ht="15">
      <c r="A72" s="370" t="s">
        <v>691</v>
      </c>
      <c r="B72" s="402"/>
      <c r="C72" s="411"/>
      <c r="D72" s="411"/>
      <c r="E72" s="412"/>
      <c r="F72" s="413"/>
    </row>
    <row r="73" spans="1:6" ht="15">
      <c r="A73" s="367" t="s">
        <v>662</v>
      </c>
      <c r="B73" s="135" t="s">
        <v>692</v>
      </c>
      <c r="C73" s="137">
        <f>SUM(C74:C76)</f>
        <v>451</v>
      </c>
      <c r="D73" s="137">
        <f>SUM(D74:D76)</f>
        <v>451</v>
      </c>
      <c r="E73" s="137">
        <f>SUM(E74:E76)</f>
        <v>0</v>
      </c>
      <c r="F73" s="397">
        <f>SUM(F74:F76)</f>
        <v>0</v>
      </c>
    </row>
    <row r="74" spans="1:6" ht="15">
      <c r="A74" s="367" t="s">
        <v>693</v>
      </c>
      <c r="B74" s="135" t="s">
        <v>694</v>
      </c>
      <c r="C74" s="197">
        <v>281</v>
      </c>
      <c r="D74" s="197">
        <v>281</v>
      </c>
      <c r="E74" s="136">
        <f t="shared" si="1"/>
        <v>0</v>
      </c>
      <c r="F74" s="196"/>
    </row>
    <row r="75" spans="1:6" ht="15">
      <c r="A75" s="367" t="s">
        <v>695</v>
      </c>
      <c r="B75" s="135" t="s">
        <v>696</v>
      </c>
      <c r="C75" s="197">
        <v>170</v>
      </c>
      <c r="D75" s="197">
        <v>170</v>
      </c>
      <c r="E75" s="136">
        <f t="shared" si="1"/>
        <v>0</v>
      </c>
      <c r="F75" s="196"/>
    </row>
    <row r="76" spans="1:6" ht="1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7" t="s">
        <v>717</v>
      </c>
      <c r="B87" s="135" t="s">
        <v>718</v>
      </c>
      <c r="C87" s="134">
        <f>SUM(C88:C92)+C96</f>
        <v>20114</v>
      </c>
      <c r="D87" s="134">
        <f>SUM(D88:D92)+D96</f>
        <v>20114</v>
      </c>
      <c r="E87" s="134">
        <f>SUM(E88:E92)+E96</f>
        <v>0</v>
      </c>
      <c r="F87" s="394">
        <f>SUM(F88:F92)+F96</f>
        <v>0</v>
      </c>
    </row>
    <row r="88" spans="1:6" ht="15">
      <c r="A88" s="367" t="s">
        <v>719</v>
      </c>
      <c r="B88" s="135" t="s">
        <v>720</v>
      </c>
      <c r="C88" s="197">
        <v>17</v>
      </c>
      <c r="D88" s="197">
        <v>17</v>
      </c>
      <c r="E88" s="136">
        <f t="shared" si="1"/>
        <v>0</v>
      </c>
      <c r="F88" s="196"/>
    </row>
    <row r="89" spans="1:6" ht="15">
      <c r="A89" s="367" t="s">
        <v>721</v>
      </c>
      <c r="B89" s="135" t="s">
        <v>722</v>
      </c>
      <c r="C89" s="197">
        <v>11228</v>
      </c>
      <c r="D89" s="197">
        <v>11228</v>
      </c>
      <c r="E89" s="136">
        <f t="shared" si="1"/>
        <v>0</v>
      </c>
      <c r="F89" s="196"/>
    </row>
    <row r="90" spans="1:6" ht="15">
      <c r="A90" s="367" t="s">
        <v>723</v>
      </c>
      <c r="B90" s="135" t="s">
        <v>724</v>
      </c>
      <c r="C90" s="197">
        <v>697</v>
      </c>
      <c r="D90" s="197">
        <v>697</v>
      </c>
      <c r="E90" s="136">
        <f t="shared" si="1"/>
        <v>0</v>
      </c>
      <c r="F90" s="196"/>
    </row>
    <row r="91" spans="1:6" ht="15">
      <c r="A91" s="367" t="s">
        <v>725</v>
      </c>
      <c r="B91" s="135" t="s">
        <v>726</v>
      </c>
      <c r="C91" s="197">
        <v>6261</v>
      </c>
      <c r="D91" s="197">
        <v>6261</v>
      </c>
      <c r="E91" s="136">
        <f t="shared" si="1"/>
        <v>0</v>
      </c>
      <c r="F91" s="196"/>
    </row>
    <row r="92" spans="1:6" ht="15">
      <c r="A92" s="367" t="s">
        <v>727</v>
      </c>
      <c r="B92" s="135" t="s">
        <v>728</v>
      </c>
      <c r="C92" s="138">
        <f>SUM(C93:C95)</f>
        <v>774</v>
      </c>
      <c r="D92" s="138">
        <f>SUM(D93:D95)</f>
        <v>774</v>
      </c>
      <c r="E92" s="138">
        <f>SUM(E93:E95)</f>
        <v>0</v>
      </c>
      <c r="F92" s="395">
        <f>SUM(F93:F95)</f>
        <v>0</v>
      </c>
    </row>
    <row r="93" spans="1:6" ht="15">
      <c r="A93" s="367" t="s">
        <v>729</v>
      </c>
      <c r="B93" s="135" t="s">
        <v>730</v>
      </c>
      <c r="C93" s="197">
        <v>450</v>
      </c>
      <c r="D93" s="197">
        <v>450</v>
      </c>
      <c r="E93" s="136">
        <f t="shared" si="1"/>
        <v>0</v>
      </c>
      <c r="F93" s="196"/>
    </row>
    <row r="94" spans="1:6" ht="1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7" t="s">
        <v>641</v>
      </c>
      <c r="B95" s="135" t="s">
        <v>732</v>
      </c>
      <c r="C95" s="197">
        <v>324</v>
      </c>
      <c r="D95" s="197">
        <v>324</v>
      </c>
      <c r="E95" s="136">
        <f t="shared" si="1"/>
        <v>0</v>
      </c>
      <c r="F95" s="196"/>
    </row>
    <row r="96" spans="1:6" ht="15">
      <c r="A96" s="367" t="s">
        <v>733</v>
      </c>
      <c r="B96" s="135" t="s">
        <v>734</v>
      </c>
      <c r="C96" s="197">
        <v>1137</v>
      </c>
      <c r="D96" s="197">
        <v>1137</v>
      </c>
      <c r="E96" s="136">
        <f t="shared" si="1"/>
        <v>0</v>
      </c>
      <c r="F96" s="196"/>
    </row>
    <row r="97" spans="1:6" ht="15">
      <c r="A97" s="367" t="s">
        <v>735</v>
      </c>
      <c r="B97" s="135" t="s">
        <v>736</v>
      </c>
      <c r="C97" s="197">
        <v>255</v>
      </c>
      <c r="D97" s="197">
        <v>255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20820</v>
      </c>
      <c r="D98" s="430">
        <f>D87+D82+D77+D73+D97</f>
        <v>20820</v>
      </c>
      <c r="E98" s="430">
        <f>E87+E82+E77+E73+E97</f>
        <v>0</v>
      </c>
      <c r="F98" s="431">
        <f>F87+F82+F77+F73+F97</f>
        <v>0</v>
      </c>
    </row>
    <row r="99" spans="1:6" ht="15.75" thickBot="1">
      <c r="A99" s="409" t="s">
        <v>739</v>
      </c>
      <c r="B99" s="410" t="s">
        <v>740</v>
      </c>
      <c r="C99" s="424">
        <f>C98+C70+C68</f>
        <v>31010</v>
      </c>
      <c r="D99" s="424">
        <f>D98+D70+D68</f>
        <v>20820</v>
      </c>
      <c r="E99" s="424">
        <f>E98+E70+E68</f>
        <v>10190</v>
      </c>
      <c r="F99" s="425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5.7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5.7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0" t="s">
        <v>975</v>
      </c>
      <c r="B111" s="699">
        <f>pdeReportingDate</f>
        <v>45378</v>
      </c>
      <c r="C111" s="699"/>
      <c r="D111" s="699"/>
      <c r="E111" s="699"/>
      <c r="F111" s="699"/>
      <c r="G111" s="52"/>
      <c r="H111" s="52"/>
    </row>
    <row r="112" spans="1:8" ht="15">
      <c r="A112" s="690"/>
      <c r="B112" s="699"/>
      <c r="C112" s="699"/>
      <c r="D112" s="699"/>
      <c r="E112" s="699"/>
      <c r="F112" s="699"/>
      <c r="G112" s="52"/>
      <c r="H112" s="52"/>
    </row>
    <row r="113" spans="1:8" ht="15">
      <c r="A113" s="691" t="s">
        <v>8</v>
      </c>
      <c r="B113" s="700" t="str">
        <f>authorName</f>
        <v>Марин Петров Маринов</v>
      </c>
      <c r="C113" s="700"/>
      <c r="D113" s="700"/>
      <c r="E113" s="700"/>
      <c r="F113" s="700"/>
      <c r="G113" s="80"/>
      <c r="H113" s="80"/>
    </row>
    <row r="114" spans="1:8" ht="15">
      <c r="A114" s="691"/>
      <c r="B114" s="700"/>
      <c r="C114" s="700"/>
      <c r="D114" s="700"/>
      <c r="E114" s="700"/>
      <c r="F114" s="700"/>
      <c r="G114" s="80"/>
      <c r="H114" s="80"/>
    </row>
    <row r="115" spans="1:8" ht="15">
      <c r="A115" s="691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2"/>
      <c r="B116" s="698" t="s">
        <v>977</v>
      </c>
      <c r="C116" s="698"/>
      <c r="D116" s="698"/>
      <c r="E116" s="698"/>
      <c r="F116" s="698"/>
      <c r="G116" s="692"/>
      <c r="H116" s="692"/>
    </row>
    <row r="117" spans="1:8" ht="15.75" customHeight="1">
      <c r="A117" s="692"/>
      <c r="B117" s="698" t="s">
        <v>977</v>
      </c>
      <c r="C117" s="698"/>
      <c r="D117" s="698"/>
      <c r="E117" s="698"/>
      <c r="F117" s="698"/>
      <c r="G117" s="692"/>
      <c r="H117" s="692"/>
    </row>
    <row r="118" spans="1:8" ht="15.75" customHeight="1">
      <c r="A118" s="692"/>
      <c r="B118" s="698" t="s">
        <v>977</v>
      </c>
      <c r="C118" s="698"/>
      <c r="D118" s="698"/>
      <c r="E118" s="698"/>
      <c r="F118" s="698"/>
      <c r="G118" s="692"/>
      <c r="H118" s="692"/>
    </row>
    <row r="119" spans="1:8" ht="15.75" customHeight="1">
      <c r="A119" s="692"/>
      <c r="B119" s="698" t="s">
        <v>977</v>
      </c>
      <c r="C119" s="698"/>
      <c r="D119" s="698"/>
      <c r="E119" s="698"/>
      <c r="F119" s="698"/>
      <c r="G119" s="692"/>
      <c r="H119" s="692"/>
    </row>
    <row r="120" spans="1:8" ht="15">
      <c r="A120" s="692"/>
      <c r="B120" s="698"/>
      <c r="C120" s="698"/>
      <c r="D120" s="698"/>
      <c r="E120" s="698"/>
      <c r="F120" s="698"/>
      <c r="G120" s="692"/>
      <c r="H120" s="692"/>
    </row>
    <row r="121" spans="1:8" ht="15">
      <c r="A121" s="692"/>
      <c r="B121" s="698"/>
      <c r="C121" s="698"/>
      <c r="D121" s="698"/>
      <c r="E121" s="698"/>
      <c r="F121" s="698"/>
      <c r="G121" s="692"/>
      <c r="H121" s="692"/>
    </row>
    <row r="122" spans="1:8" ht="15">
      <c r="A122" s="692"/>
      <c r="B122" s="698"/>
      <c r="C122" s="698"/>
      <c r="D122" s="698"/>
      <c r="E122" s="698"/>
      <c r="F122" s="698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5">
      <selection activeCell="C24" sqref="C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5.7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">
      <c r="A17" s="445" t="s">
        <v>79</v>
      </c>
      <c r="B17" s="117" t="s">
        <v>769</v>
      </c>
      <c r="C17" s="446">
        <v>4259</v>
      </c>
      <c r="D17" s="446"/>
      <c r="E17" s="446"/>
      <c r="F17" s="446">
        <v>336</v>
      </c>
      <c r="G17" s="446"/>
      <c r="H17" s="446"/>
      <c r="I17" s="447">
        <f t="shared" si="0"/>
        <v>336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4259</v>
      </c>
      <c r="D18" s="453">
        <f t="shared" si="1"/>
        <v>0</v>
      </c>
      <c r="E18" s="453">
        <f t="shared" si="1"/>
        <v>0</v>
      </c>
      <c r="F18" s="453">
        <f t="shared" si="1"/>
        <v>336</v>
      </c>
      <c r="G18" s="453">
        <f t="shared" si="1"/>
        <v>0</v>
      </c>
      <c r="H18" s="453">
        <f t="shared" si="1"/>
        <v>0</v>
      </c>
      <c r="I18" s="454">
        <f t="shared" si="0"/>
        <v>336</v>
      </c>
    </row>
    <row r="19" spans="1:9" s="116" customFormat="1" ht="1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">
      <c r="A31" s="690" t="s">
        <v>975</v>
      </c>
      <c r="B31" s="699">
        <f>pdeReportingDate</f>
        <v>45378</v>
      </c>
      <c r="C31" s="699"/>
      <c r="D31" s="699"/>
      <c r="E31" s="699"/>
      <c r="F31" s="699"/>
      <c r="G31" s="124"/>
      <c r="H31" s="124"/>
      <c r="I31" s="124"/>
    </row>
    <row r="32" spans="1:9" s="116" customFormat="1" ht="15">
      <c r="A32" s="690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">
      <c r="A33" s="691" t="s">
        <v>8</v>
      </c>
      <c r="B33" s="700" t="str">
        <f>authorName</f>
        <v>Марин Петров Маринов</v>
      </c>
      <c r="C33" s="700"/>
      <c r="D33" s="700"/>
      <c r="E33" s="700"/>
      <c r="F33" s="700"/>
      <c r="G33" s="124"/>
      <c r="H33" s="124"/>
      <c r="I33" s="124"/>
    </row>
    <row r="34" spans="1:9" s="116" customFormat="1" ht="15">
      <c r="A34" s="691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">
      <c r="A35" s="691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2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2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2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2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">
      <c r="A40" s="692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">
      <c r="A41" s="692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">
      <c r="A42" s="692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2024-02-22T12:53:41Z</cp:lastPrinted>
  <dcterms:created xsi:type="dcterms:W3CDTF">2006-09-16T00:00:00Z</dcterms:created>
  <dcterms:modified xsi:type="dcterms:W3CDTF">2024-03-27T08:05:07Z</dcterms:modified>
  <cp:category/>
  <cp:version/>
  <cp:contentType/>
  <cp:contentStatus/>
</cp:coreProperties>
</file>